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xr:revisionPtr revIDLastSave="0" documentId="13_ncr:1_{BB7C0805-0105-4EE9-B143-A95528464F9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phere" sheetId="1" r:id="rId1"/>
    <sheet name="solidBall" sheetId="3" r:id="rId2"/>
  </sheets>
  <definedNames>
    <definedName name="_r">sphere!$C$6</definedName>
    <definedName name="acc">sphere!$F$4</definedName>
    <definedName name="accB">solidBall!$C$3</definedName>
    <definedName name="alpha">sphere!$C$3</definedName>
    <definedName name="dt">sphere!$C$5</definedName>
    <definedName name="eps">sphere!$I$5</definedName>
    <definedName name="eps_">sphere!$F$5</definedName>
    <definedName name="epsB">solidBall!$C$4</definedName>
    <definedName name="g">sphere!$C$4</definedName>
    <definedName name="h">sphere!$C$2</definedName>
    <definedName name="I">sphere!$F$2</definedName>
    <definedName name="Ib">solidBall!$C$1</definedName>
    <definedName name="L">sphere!$C$2</definedName>
    <definedName name="m">sphere!$C$7</definedName>
    <definedName name="r_">sphere!$B$6</definedName>
    <definedName name="xc">sphere!$V$9</definedName>
    <definedName name="yc">sphere!$W$9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0" i="3" l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Z10" i="3"/>
  <c r="AB10" i="3" s="1"/>
  <c r="AA10" i="3"/>
  <c r="Z11" i="3"/>
  <c r="AA11" i="3"/>
  <c r="AB11" i="3"/>
  <c r="Z12" i="3"/>
  <c r="AB12" i="3" s="1"/>
  <c r="AA12" i="3"/>
  <c r="Z13" i="3"/>
  <c r="AA13" i="3"/>
  <c r="AB13" i="3"/>
  <c r="Z14" i="3"/>
  <c r="AB14" i="3" s="1"/>
  <c r="AA14" i="3"/>
  <c r="Z15" i="3"/>
  <c r="AA15" i="3"/>
  <c r="AB15" i="3"/>
  <c r="Z16" i="3"/>
  <c r="AB16" i="3" s="1"/>
  <c r="AA16" i="3"/>
  <c r="Z17" i="3"/>
  <c r="AA17" i="3"/>
  <c r="AB17" i="3"/>
  <c r="Z18" i="3"/>
  <c r="AB18" i="3" s="1"/>
  <c r="AA18" i="3"/>
  <c r="Z19" i="3"/>
  <c r="AA19" i="3"/>
  <c r="AB19" i="3"/>
  <c r="Z20" i="3"/>
  <c r="AB20" i="3" s="1"/>
  <c r="AA20" i="3"/>
  <c r="Z21" i="3"/>
  <c r="AA21" i="3"/>
  <c r="AB21" i="3"/>
  <c r="Z22" i="3"/>
  <c r="AB22" i="3" s="1"/>
  <c r="AA22" i="3"/>
  <c r="Z23" i="3"/>
  <c r="AA23" i="3"/>
  <c r="AB23" i="3"/>
  <c r="Z24" i="3"/>
  <c r="AB24" i="3" s="1"/>
  <c r="AA24" i="3"/>
  <c r="Z25" i="3"/>
  <c r="AA25" i="3"/>
  <c r="AB25" i="3"/>
  <c r="Z26" i="3"/>
  <c r="AB26" i="3" s="1"/>
  <c r="AA26" i="3"/>
  <c r="Z27" i="3"/>
  <c r="AA27" i="3"/>
  <c r="AB27" i="3" s="1"/>
  <c r="Z28" i="3"/>
  <c r="AB28" i="3" s="1"/>
  <c r="AA28" i="3"/>
  <c r="Z29" i="3"/>
  <c r="AA29" i="3"/>
  <c r="AB29" i="3"/>
  <c r="Z30" i="3"/>
  <c r="AB30" i="3" s="1"/>
  <c r="AA30" i="3"/>
  <c r="Z31" i="3"/>
  <c r="AA31" i="3"/>
  <c r="AB31" i="3"/>
  <c r="Z32" i="3"/>
  <c r="AB32" i="3" s="1"/>
  <c r="AA32" i="3"/>
  <c r="Z33" i="3"/>
  <c r="AA33" i="3"/>
  <c r="AB33" i="3"/>
  <c r="Z34" i="3"/>
  <c r="AB34" i="3" s="1"/>
  <c r="AA34" i="3"/>
  <c r="Z35" i="3"/>
  <c r="AA35" i="3"/>
  <c r="AB35" i="3"/>
  <c r="Z36" i="3"/>
  <c r="AB36" i="3" s="1"/>
  <c r="AA36" i="3"/>
  <c r="Z37" i="3"/>
  <c r="AA37" i="3"/>
  <c r="AB37" i="3"/>
  <c r="Z38" i="3"/>
  <c r="AB38" i="3" s="1"/>
  <c r="AA38" i="3"/>
  <c r="Z39" i="3"/>
  <c r="AA39" i="3"/>
  <c r="AB39" i="3"/>
  <c r="Z40" i="3"/>
  <c r="AB40" i="3" s="1"/>
  <c r="AA40" i="3"/>
  <c r="Z41" i="3"/>
  <c r="AA41" i="3"/>
  <c r="AB41" i="3"/>
  <c r="Z9" i="3"/>
  <c r="AB9" i="3" s="1"/>
  <c r="AA9" i="3"/>
  <c r="AB8" i="3"/>
  <c r="AA8" i="3"/>
  <c r="AA11" i="1"/>
  <c r="Z8" i="3"/>
  <c r="Z11" i="1"/>
  <c r="Y9" i="3"/>
  <c r="L4" i="3"/>
  <c r="L3" i="3"/>
  <c r="K4" i="3"/>
  <c r="K3" i="3"/>
  <c r="M5" i="1"/>
  <c r="L28" i="3"/>
  <c r="M28" i="3" s="1"/>
  <c r="L22" i="3"/>
  <c r="M22" i="3" s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8" i="3"/>
  <c r="M8" i="3"/>
  <c r="L17" i="3"/>
  <c r="L18" i="3" s="1"/>
  <c r="L10" i="3"/>
  <c r="L11" i="3" s="1"/>
  <c r="L9" i="3"/>
  <c r="N11" i="1"/>
  <c r="L12" i="1"/>
  <c r="M11" i="1"/>
  <c r="P10" i="3"/>
  <c r="V10" i="3" s="1"/>
  <c r="Q10" i="3"/>
  <c r="T10" i="3" s="1"/>
  <c r="R10" i="3" s="1"/>
  <c r="P11" i="3" s="1"/>
  <c r="U10" i="3"/>
  <c r="S10" i="3" s="1"/>
  <c r="Q11" i="3" s="1"/>
  <c r="W10" i="3"/>
  <c r="U11" i="3"/>
  <c r="S11" i="3" s="1"/>
  <c r="U12" i="3"/>
  <c r="S12" i="3" s="1"/>
  <c r="U13" i="3"/>
  <c r="S13" i="3" s="1"/>
  <c r="U14" i="3"/>
  <c r="S14" i="3" s="1"/>
  <c r="U15" i="3"/>
  <c r="S15" i="3" s="1"/>
  <c r="U16" i="3"/>
  <c r="S16" i="3" s="1"/>
  <c r="U17" i="3"/>
  <c r="S17" i="3" s="1"/>
  <c r="U18" i="3"/>
  <c r="S18" i="3" s="1"/>
  <c r="U19" i="3"/>
  <c r="S19" i="3" s="1"/>
  <c r="U20" i="3"/>
  <c r="S20" i="3" s="1"/>
  <c r="U21" i="3"/>
  <c r="S21" i="3" s="1"/>
  <c r="U22" i="3"/>
  <c r="S22" i="3" s="1"/>
  <c r="U23" i="3"/>
  <c r="S23" i="3" s="1"/>
  <c r="U24" i="3"/>
  <c r="S24" i="3" s="1"/>
  <c r="U25" i="3"/>
  <c r="S25" i="3" s="1"/>
  <c r="U26" i="3"/>
  <c r="S26" i="3" s="1"/>
  <c r="U27" i="3"/>
  <c r="S27" i="3" s="1"/>
  <c r="U28" i="3"/>
  <c r="S28" i="3" s="1"/>
  <c r="U29" i="3"/>
  <c r="S29" i="3" s="1"/>
  <c r="U30" i="3"/>
  <c r="S30" i="3" s="1"/>
  <c r="U31" i="3"/>
  <c r="S31" i="3" s="1"/>
  <c r="U32" i="3"/>
  <c r="S32" i="3" s="1"/>
  <c r="U33" i="3"/>
  <c r="S33" i="3" s="1"/>
  <c r="U34" i="3"/>
  <c r="S34" i="3" s="1"/>
  <c r="U35" i="3"/>
  <c r="S35" i="3" s="1"/>
  <c r="U36" i="3"/>
  <c r="S36" i="3" s="1"/>
  <c r="U37" i="3"/>
  <c r="S37" i="3" s="1"/>
  <c r="U38" i="3"/>
  <c r="S38" i="3" s="1"/>
  <c r="U39" i="3"/>
  <c r="S39" i="3" s="1"/>
  <c r="U40" i="3"/>
  <c r="S40" i="3" s="1"/>
  <c r="U41" i="3"/>
  <c r="S41" i="3" s="1"/>
  <c r="T9" i="3"/>
  <c r="R9" i="3" s="1"/>
  <c r="U9" i="3"/>
  <c r="S9" i="3" s="1"/>
  <c r="V9" i="3"/>
  <c r="W9" i="3"/>
  <c r="W8" i="3"/>
  <c r="W11" i="1"/>
  <c r="V8" i="3"/>
  <c r="V11" i="1"/>
  <c r="U8" i="3"/>
  <c r="T11" i="1"/>
  <c r="T8" i="3"/>
  <c r="R8" i="3" s="1"/>
  <c r="P9" i="3" s="1"/>
  <c r="S8" i="3"/>
  <c r="Q9" i="3" s="1"/>
  <c r="L29" i="3" l="1"/>
  <c r="N28" i="3"/>
  <c r="L23" i="3"/>
  <c r="N22" i="3"/>
  <c r="L19" i="3"/>
  <c r="L12" i="3"/>
  <c r="V11" i="3"/>
  <c r="W11" i="3"/>
  <c r="Q12" i="3"/>
  <c r="T11" i="3"/>
  <c r="R11" i="3" s="1"/>
  <c r="P12" i="3" s="1"/>
  <c r="B34" i="3"/>
  <c r="C34" i="3"/>
  <c r="J34" i="3" s="1"/>
  <c r="D34" i="3"/>
  <c r="E34" i="3"/>
  <c r="F34" i="3"/>
  <c r="G34" i="3"/>
  <c r="H34" i="3"/>
  <c r="B35" i="3"/>
  <c r="B36" i="3" s="1"/>
  <c r="B37" i="3" s="1"/>
  <c r="B38" i="3" s="1"/>
  <c r="B39" i="3" s="1"/>
  <c r="B40" i="3" s="1"/>
  <c r="B41" i="3" s="1"/>
  <c r="D35" i="3"/>
  <c r="E35" i="3"/>
  <c r="F35" i="3"/>
  <c r="G35" i="3" s="1"/>
  <c r="H35" i="3"/>
  <c r="D36" i="3"/>
  <c r="E36" i="3"/>
  <c r="F36" i="3" s="1"/>
  <c r="G36" i="3" s="1"/>
  <c r="H36" i="3"/>
  <c r="D37" i="3"/>
  <c r="H37" i="3"/>
  <c r="D38" i="3"/>
  <c r="H38" i="3"/>
  <c r="D39" i="3"/>
  <c r="H39" i="3"/>
  <c r="D40" i="3"/>
  <c r="H40" i="3"/>
  <c r="D41" i="3"/>
  <c r="H41" i="3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C10" i="3"/>
  <c r="D10" i="3"/>
  <c r="J10" i="3" s="1"/>
  <c r="E10" i="3"/>
  <c r="F10" i="3"/>
  <c r="G10" i="3" s="1"/>
  <c r="C11" i="3" s="1"/>
  <c r="H10" i="3"/>
  <c r="I10" i="3"/>
  <c r="D11" i="3"/>
  <c r="E11" i="3"/>
  <c r="F11" i="3" s="1"/>
  <c r="G11" i="3" s="1"/>
  <c r="H11" i="3"/>
  <c r="D12" i="3"/>
  <c r="H12" i="3"/>
  <c r="D13" i="3"/>
  <c r="H13" i="3"/>
  <c r="D14" i="3"/>
  <c r="H14" i="3"/>
  <c r="D15" i="3"/>
  <c r="H15" i="3"/>
  <c r="D16" i="3"/>
  <c r="H16" i="3"/>
  <c r="D17" i="3"/>
  <c r="H17" i="3"/>
  <c r="D18" i="3"/>
  <c r="H18" i="3"/>
  <c r="D19" i="3"/>
  <c r="H19" i="3"/>
  <c r="D20" i="3"/>
  <c r="H20" i="3"/>
  <c r="D21" i="3"/>
  <c r="H21" i="3"/>
  <c r="D22" i="3"/>
  <c r="H22" i="3"/>
  <c r="D23" i="3"/>
  <c r="H23" i="3"/>
  <c r="D24" i="3"/>
  <c r="H24" i="3"/>
  <c r="D25" i="3"/>
  <c r="H25" i="3"/>
  <c r="D26" i="3"/>
  <c r="H26" i="3"/>
  <c r="D27" i="3"/>
  <c r="H27" i="3"/>
  <c r="D28" i="3"/>
  <c r="H28" i="3"/>
  <c r="D29" i="3"/>
  <c r="H29" i="3"/>
  <c r="D30" i="3"/>
  <c r="H30" i="3"/>
  <c r="D31" i="3"/>
  <c r="H31" i="3"/>
  <c r="D32" i="3"/>
  <c r="H32" i="3"/>
  <c r="D33" i="3"/>
  <c r="H33" i="3"/>
  <c r="D9" i="3"/>
  <c r="F9" i="3"/>
  <c r="G9" i="3"/>
  <c r="H9" i="3"/>
  <c r="I9" i="3"/>
  <c r="J9" i="3"/>
  <c r="J8" i="3"/>
  <c r="J11" i="1"/>
  <c r="I8" i="3"/>
  <c r="I11" i="1"/>
  <c r="L5" i="1" s="1"/>
  <c r="H8" i="3"/>
  <c r="E9" i="3" s="1"/>
  <c r="G8" i="3"/>
  <c r="C9" i="3" s="1"/>
  <c r="F8" i="3"/>
  <c r="D8" i="3"/>
  <c r="B9" i="3"/>
  <c r="C5" i="3"/>
  <c r="C4" i="3"/>
  <c r="C3" i="3"/>
  <c r="F4" i="1"/>
  <c r="C1" i="3"/>
  <c r="F2" i="1"/>
  <c r="Y37" i="1"/>
  <c r="Y38" i="1"/>
  <c r="Y39" i="1" s="1"/>
  <c r="Y40" i="1" s="1"/>
  <c r="Y41" i="1" s="1"/>
  <c r="Y42" i="1" s="1"/>
  <c r="Y43" i="1" s="1"/>
  <c r="Y44" i="1" s="1"/>
  <c r="Y13" i="1"/>
  <c r="Y14" i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12" i="1"/>
  <c r="N12" i="1"/>
  <c r="M29" i="3" l="1"/>
  <c r="N29" i="3"/>
  <c r="L30" i="3"/>
  <c r="M23" i="3"/>
  <c r="N23" i="3"/>
  <c r="L24" i="3"/>
  <c r="L20" i="3"/>
  <c r="L13" i="3"/>
  <c r="V12" i="3"/>
  <c r="W12" i="3"/>
  <c r="Q13" i="3"/>
  <c r="T12" i="3"/>
  <c r="R12" i="3" s="1"/>
  <c r="P13" i="3" s="1"/>
  <c r="I34" i="3"/>
  <c r="E37" i="3"/>
  <c r="C35" i="3"/>
  <c r="I11" i="3"/>
  <c r="J11" i="3"/>
  <c r="C12" i="3"/>
  <c r="E12" i="3"/>
  <c r="AB11" i="1"/>
  <c r="L13" i="1"/>
  <c r="N13" i="1" s="1"/>
  <c r="D43" i="1"/>
  <c r="D44" i="1"/>
  <c r="D40" i="1"/>
  <c r="D41" i="1"/>
  <c r="D42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13" i="1"/>
  <c r="D14" i="1"/>
  <c r="D15" i="1"/>
  <c r="D16" i="1"/>
  <c r="D17" i="1"/>
  <c r="D12" i="1"/>
  <c r="D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C3" i="1"/>
  <c r="N30" i="3" l="1"/>
  <c r="M30" i="3"/>
  <c r="N24" i="3"/>
  <c r="L25" i="3"/>
  <c r="M24" i="3"/>
  <c r="L21" i="3"/>
  <c r="L14" i="3"/>
  <c r="V13" i="3"/>
  <c r="W13" i="3"/>
  <c r="Q14" i="3"/>
  <c r="T13" i="3"/>
  <c r="R13" i="3" s="1"/>
  <c r="P14" i="3" s="1"/>
  <c r="I35" i="3"/>
  <c r="J35" i="3"/>
  <c r="C36" i="3"/>
  <c r="F37" i="3"/>
  <c r="G37" i="3" s="1"/>
  <c r="E38" i="3"/>
  <c r="F12" i="3"/>
  <c r="G12" i="3" s="1"/>
  <c r="E13" i="3"/>
  <c r="I12" i="3"/>
  <c r="J12" i="3"/>
  <c r="C13" i="3"/>
  <c r="L14" i="1"/>
  <c r="N14" i="1" s="1"/>
  <c r="M6" i="1"/>
  <c r="M25" i="3" l="1"/>
  <c r="N25" i="3"/>
  <c r="L26" i="3"/>
  <c r="L15" i="3"/>
  <c r="V14" i="3"/>
  <c r="W14" i="3"/>
  <c r="Q15" i="3"/>
  <c r="T14" i="3"/>
  <c r="R14" i="3" s="1"/>
  <c r="P15" i="3" s="1"/>
  <c r="F38" i="3"/>
  <c r="G38" i="3" s="1"/>
  <c r="E39" i="3"/>
  <c r="J36" i="3"/>
  <c r="C37" i="3"/>
  <c r="I36" i="3"/>
  <c r="I13" i="3"/>
  <c r="J13" i="3"/>
  <c r="E14" i="3"/>
  <c r="F13" i="3"/>
  <c r="G13" i="3" s="1"/>
  <c r="C14" i="3" s="1"/>
  <c r="L6" i="1"/>
  <c r="M12" i="1"/>
  <c r="M13" i="1"/>
  <c r="M14" i="1"/>
  <c r="L15" i="1"/>
  <c r="N15" i="1" s="1"/>
  <c r="M26" i="3" l="1"/>
  <c r="N26" i="3"/>
  <c r="L27" i="3"/>
  <c r="L16" i="3"/>
  <c r="M15" i="1"/>
  <c r="V15" i="3"/>
  <c r="W15" i="3"/>
  <c r="Q16" i="3"/>
  <c r="T15" i="3"/>
  <c r="R15" i="3" s="1"/>
  <c r="P16" i="3" s="1"/>
  <c r="E40" i="3"/>
  <c r="F39" i="3"/>
  <c r="G39" i="3" s="1"/>
  <c r="I37" i="3"/>
  <c r="J37" i="3"/>
  <c r="C38" i="3"/>
  <c r="I14" i="3"/>
  <c r="J14" i="3"/>
  <c r="F14" i="3"/>
  <c r="G14" i="3" s="1"/>
  <c r="C15" i="3" s="1"/>
  <c r="E15" i="3"/>
  <c r="L16" i="1"/>
  <c r="N27" i="3" l="1"/>
  <c r="M27" i="3"/>
  <c r="N16" i="1"/>
  <c r="M16" i="1"/>
  <c r="V16" i="3"/>
  <c r="W16" i="3"/>
  <c r="Q17" i="3"/>
  <c r="T16" i="3"/>
  <c r="R16" i="3" s="1"/>
  <c r="P17" i="3" s="1"/>
  <c r="I38" i="3"/>
  <c r="J38" i="3"/>
  <c r="C39" i="3"/>
  <c r="F40" i="3"/>
  <c r="G40" i="3" s="1"/>
  <c r="E41" i="3"/>
  <c r="F41" i="3" s="1"/>
  <c r="G41" i="3" s="1"/>
  <c r="I15" i="3"/>
  <c r="J15" i="3"/>
  <c r="F15" i="3"/>
  <c r="G15" i="3" s="1"/>
  <c r="C16" i="3" s="1"/>
  <c r="E16" i="3"/>
  <c r="L17" i="1"/>
  <c r="N17" i="1" l="1"/>
  <c r="M17" i="1"/>
  <c r="V17" i="3"/>
  <c r="W17" i="3"/>
  <c r="Q18" i="3"/>
  <c r="T17" i="3"/>
  <c r="R17" i="3" s="1"/>
  <c r="P18" i="3" s="1"/>
  <c r="I39" i="3"/>
  <c r="J39" i="3"/>
  <c r="C40" i="3"/>
  <c r="I16" i="3"/>
  <c r="J16" i="3"/>
  <c r="F16" i="3"/>
  <c r="G16" i="3" s="1"/>
  <c r="C17" i="3" s="1"/>
  <c r="E17" i="3"/>
  <c r="L18" i="1"/>
  <c r="N18" i="1" l="1"/>
  <c r="M18" i="1"/>
  <c r="V18" i="3"/>
  <c r="W18" i="3"/>
  <c r="Q19" i="3"/>
  <c r="T18" i="3"/>
  <c r="R18" i="3" s="1"/>
  <c r="P19" i="3" s="1"/>
  <c r="C41" i="3"/>
  <c r="I40" i="3"/>
  <c r="J40" i="3"/>
  <c r="J17" i="3"/>
  <c r="I17" i="3"/>
  <c r="F17" i="3"/>
  <c r="G17" i="3" s="1"/>
  <c r="C18" i="3" s="1"/>
  <c r="E18" i="3"/>
  <c r="L19" i="1"/>
  <c r="N19" i="1" l="1"/>
  <c r="M19" i="1"/>
  <c r="V19" i="3"/>
  <c r="W19" i="3"/>
  <c r="Q20" i="3"/>
  <c r="T19" i="3"/>
  <c r="R19" i="3" s="1"/>
  <c r="P20" i="3" s="1"/>
  <c r="I41" i="3"/>
  <c r="J41" i="3"/>
  <c r="J18" i="3"/>
  <c r="I18" i="3"/>
  <c r="F18" i="3"/>
  <c r="G18" i="3" s="1"/>
  <c r="C19" i="3" s="1"/>
  <c r="E19" i="3"/>
  <c r="L20" i="1"/>
  <c r="N20" i="1" l="1"/>
  <c r="M20" i="1"/>
  <c r="V20" i="3"/>
  <c r="W20" i="3"/>
  <c r="Q21" i="3"/>
  <c r="T20" i="3"/>
  <c r="R20" i="3" s="1"/>
  <c r="P21" i="3" s="1"/>
  <c r="I19" i="3"/>
  <c r="J19" i="3"/>
  <c r="F19" i="3"/>
  <c r="G19" i="3" s="1"/>
  <c r="C20" i="3" s="1"/>
  <c r="E20" i="3"/>
  <c r="L21" i="1"/>
  <c r="N21" i="1" l="1"/>
  <c r="M21" i="1"/>
  <c r="V21" i="3"/>
  <c r="W21" i="3"/>
  <c r="Q22" i="3"/>
  <c r="T21" i="3"/>
  <c r="R21" i="3" s="1"/>
  <c r="P22" i="3" s="1"/>
  <c r="I20" i="3"/>
  <c r="J20" i="3"/>
  <c r="F20" i="3"/>
  <c r="G20" i="3" s="1"/>
  <c r="C21" i="3" s="1"/>
  <c r="E21" i="3"/>
  <c r="L22" i="1"/>
  <c r="N22" i="1" l="1"/>
  <c r="M22" i="1"/>
  <c r="V22" i="3"/>
  <c r="W22" i="3"/>
  <c r="Q23" i="3"/>
  <c r="T22" i="3"/>
  <c r="R22" i="3" s="1"/>
  <c r="P23" i="3" s="1"/>
  <c r="I21" i="3"/>
  <c r="J21" i="3"/>
  <c r="F21" i="3"/>
  <c r="G21" i="3" s="1"/>
  <c r="C22" i="3" s="1"/>
  <c r="E22" i="3"/>
  <c r="L23" i="1"/>
  <c r="N23" i="1" l="1"/>
  <c r="M23" i="1"/>
  <c r="V23" i="3"/>
  <c r="W23" i="3"/>
  <c r="Q24" i="3"/>
  <c r="T23" i="3"/>
  <c r="R23" i="3" s="1"/>
  <c r="P24" i="3" s="1"/>
  <c r="J22" i="3"/>
  <c r="I22" i="3"/>
  <c r="F22" i="3"/>
  <c r="G22" i="3" s="1"/>
  <c r="C23" i="3" s="1"/>
  <c r="E23" i="3"/>
  <c r="L24" i="1"/>
  <c r="N24" i="1" l="1"/>
  <c r="M24" i="1"/>
  <c r="V24" i="3"/>
  <c r="W24" i="3"/>
  <c r="Q25" i="3"/>
  <c r="T24" i="3"/>
  <c r="R24" i="3" s="1"/>
  <c r="P25" i="3" s="1"/>
  <c r="I23" i="3"/>
  <c r="J23" i="3"/>
  <c r="F23" i="3"/>
  <c r="G23" i="3" s="1"/>
  <c r="C24" i="3" s="1"/>
  <c r="E24" i="3"/>
  <c r="L25" i="1"/>
  <c r="N25" i="1" l="1"/>
  <c r="M25" i="1"/>
  <c r="V25" i="3"/>
  <c r="W25" i="3"/>
  <c r="Q26" i="3"/>
  <c r="T25" i="3"/>
  <c r="R25" i="3" s="1"/>
  <c r="P26" i="3" s="1"/>
  <c r="J24" i="3"/>
  <c r="I24" i="3"/>
  <c r="F24" i="3"/>
  <c r="G24" i="3" s="1"/>
  <c r="C25" i="3" s="1"/>
  <c r="E25" i="3"/>
  <c r="L26" i="1"/>
  <c r="N26" i="1" l="1"/>
  <c r="M26" i="1"/>
  <c r="P27" i="3"/>
  <c r="V26" i="3"/>
  <c r="W26" i="3"/>
  <c r="Q27" i="3"/>
  <c r="T26" i="3"/>
  <c r="R26" i="3" s="1"/>
  <c r="I25" i="3"/>
  <c r="J25" i="3"/>
  <c r="F25" i="3"/>
  <c r="G25" i="3" s="1"/>
  <c r="C26" i="3" s="1"/>
  <c r="E26" i="3"/>
  <c r="L27" i="1"/>
  <c r="N27" i="1" l="1"/>
  <c r="M27" i="1"/>
  <c r="V27" i="3"/>
  <c r="W27" i="3"/>
  <c r="Q28" i="3"/>
  <c r="T27" i="3"/>
  <c r="R27" i="3" s="1"/>
  <c r="P28" i="3" s="1"/>
  <c r="J26" i="3"/>
  <c r="I26" i="3"/>
  <c r="C27" i="3"/>
  <c r="F26" i="3"/>
  <c r="G26" i="3" s="1"/>
  <c r="E27" i="3"/>
  <c r="L28" i="1"/>
  <c r="N28" i="1" l="1"/>
  <c r="M28" i="1"/>
  <c r="V28" i="3"/>
  <c r="W28" i="3"/>
  <c r="Q29" i="3"/>
  <c r="T28" i="3"/>
  <c r="R28" i="3" s="1"/>
  <c r="P29" i="3" s="1"/>
  <c r="F27" i="3"/>
  <c r="G27" i="3" s="1"/>
  <c r="C28" i="3" s="1"/>
  <c r="E28" i="3"/>
  <c r="I27" i="3"/>
  <c r="J27" i="3"/>
  <c r="L29" i="1"/>
  <c r="N29" i="1" l="1"/>
  <c r="M29" i="1"/>
  <c r="W29" i="3"/>
  <c r="V29" i="3"/>
  <c r="Q30" i="3"/>
  <c r="T29" i="3"/>
  <c r="R29" i="3" s="1"/>
  <c r="P30" i="3" s="1"/>
  <c r="I28" i="3"/>
  <c r="J28" i="3"/>
  <c r="F28" i="3"/>
  <c r="G28" i="3" s="1"/>
  <c r="C29" i="3" s="1"/>
  <c r="E29" i="3"/>
  <c r="L30" i="1"/>
  <c r="N30" i="1" l="1"/>
  <c r="M30" i="1"/>
  <c r="V30" i="3"/>
  <c r="W30" i="3"/>
  <c r="Q31" i="3"/>
  <c r="T30" i="3"/>
  <c r="R30" i="3" s="1"/>
  <c r="P31" i="3" s="1"/>
  <c r="I29" i="3"/>
  <c r="J29" i="3"/>
  <c r="E30" i="3"/>
  <c r="F29" i="3"/>
  <c r="G29" i="3" s="1"/>
  <c r="C30" i="3" s="1"/>
  <c r="L31" i="1"/>
  <c r="N31" i="1" l="1"/>
  <c r="M31" i="1"/>
  <c r="W31" i="3"/>
  <c r="V31" i="3"/>
  <c r="Q32" i="3"/>
  <c r="T31" i="3"/>
  <c r="R31" i="3" s="1"/>
  <c r="P32" i="3" s="1"/>
  <c r="J30" i="3"/>
  <c r="I30" i="3"/>
  <c r="F30" i="3"/>
  <c r="G30" i="3" s="1"/>
  <c r="C31" i="3" s="1"/>
  <c r="E31" i="3"/>
  <c r="L32" i="1"/>
  <c r="N32" i="1" l="1"/>
  <c r="M32" i="1"/>
  <c r="W32" i="3"/>
  <c r="V32" i="3"/>
  <c r="Q33" i="3"/>
  <c r="T32" i="3"/>
  <c r="R32" i="3" s="1"/>
  <c r="P33" i="3" s="1"/>
  <c r="I31" i="3"/>
  <c r="J31" i="3"/>
  <c r="F31" i="3"/>
  <c r="G31" i="3" s="1"/>
  <c r="C32" i="3" s="1"/>
  <c r="E32" i="3"/>
  <c r="V33" i="3" l="1"/>
  <c r="W33" i="3"/>
  <c r="Q34" i="3"/>
  <c r="T33" i="3"/>
  <c r="R33" i="3" s="1"/>
  <c r="P34" i="3" s="1"/>
  <c r="J32" i="3"/>
  <c r="I32" i="3"/>
  <c r="F32" i="3"/>
  <c r="G32" i="3" s="1"/>
  <c r="C33" i="3" s="1"/>
  <c r="E33" i="3"/>
  <c r="F33" i="3" s="1"/>
  <c r="G33" i="3" s="1"/>
  <c r="W34" i="3" l="1"/>
  <c r="V34" i="3"/>
  <c r="Q35" i="3"/>
  <c r="T34" i="3"/>
  <c r="R34" i="3" s="1"/>
  <c r="P35" i="3" s="1"/>
  <c r="I33" i="3"/>
  <c r="J33" i="3"/>
  <c r="W35" i="3" l="1"/>
  <c r="V35" i="3"/>
  <c r="Q36" i="3"/>
  <c r="T35" i="3"/>
  <c r="R35" i="3" s="1"/>
  <c r="P36" i="3" s="1"/>
  <c r="F11" i="1"/>
  <c r="G11" i="1" s="1"/>
  <c r="C12" i="1" s="1"/>
  <c r="H11" i="1"/>
  <c r="E12" i="1" s="1"/>
  <c r="F5" i="1"/>
  <c r="F6" i="1" s="1"/>
  <c r="H38" i="1"/>
  <c r="H33" i="1"/>
  <c r="H40" i="1"/>
  <c r="H18" i="1"/>
  <c r="H17" i="1"/>
  <c r="H20" i="1"/>
  <c r="H32" i="1"/>
  <c r="H31" i="1"/>
  <c r="H16" i="1"/>
  <c r="H22" i="1"/>
  <c r="H21" i="1"/>
  <c r="H39" i="1"/>
  <c r="H37" i="1"/>
  <c r="H13" i="1"/>
  <c r="H29" i="1"/>
  <c r="H41" i="1"/>
  <c r="H27" i="1"/>
  <c r="H35" i="1"/>
  <c r="H23" i="1"/>
  <c r="H12" i="1"/>
  <c r="H25" i="1"/>
  <c r="H34" i="1"/>
  <c r="H43" i="1"/>
  <c r="H30" i="1"/>
  <c r="H42" i="1"/>
  <c r="H19" i="1"/>
  <c r="H26" i="1"/>
  <c r="H15" i="1"/>
  <c r="H14" i="1"/>
  <c r="H36" i="1"/>
  <c r="H24" i="1"/>
  <c r="H44" i="1"/>
  <c r="H28" i="1"/>
  <c r="P37" i="3" l="1"/>
  <c r="V36" i="3"/>
  <c r="W36" i="3"/>
  <c r="Q37" i="3"/>
  <c r="T36" i="3"/>
  <c r="R36" i="3" s="1"/>
  <c r="U33" i="1"/>
  <c r="S33" i="1" s="1"/>
  <c r="U25" i="1"/>
  <c r="S25" i="1" s="1"/>
  <c r="U12" i="1"/>
  <c r="S12" i="1" s="1"/>
  <c r="U43" i="1"/>
  <c r="S43" i="1" s="1"/>
  <c r="U22" i="1"/>
  <c r="S22" i="1" s="1"/>
  <c r="U35" i="1"/>
  <c r="S35" i="1" s="1"/>
  <c r="U37" i="1"/>
  <c r="S37" i="1" s="1"/>
  <c r="U16" i="1"/>
  <c r="S16" i="1" s="1"/>
  <c r="U36" i="1"/>
  <c r="S36" i="1" s="1"/>
  <c r="U38" i="1"/>
  <c r="S38" i="1" s="1"/>
  <c r="U13" i="1"/>
  <c r="S13" i="1" s="1"/>
  <c r="U23" i="1"/>
  <c r="S23" i="1" s="1"/>
  <c r="U26" i="1"/>
  <c r="S26" i="1" s="1"/>
  <c r="U32" i="1"/>
  <c r="S32" i="1" s="1"/>
  <c r="U27" i="1"/>
  <c r="S27" i="1" s="1"/>
  <c r="U42" i="1"/>
  <c r="S42" i="1" s="1"/>
  <c r="I12" i="1"/>
  <c r="J12" i="1"/>
  <c r="Z12" i="1" s="1"/>
  <c r="F12" i="1"/>
  <c r="G12" i="1" s="1"/>
  <c r="C13" i="1" s="1"/>
  <c r="E13" i="1"/>
  <c r="U11" i="1"/>
  <c r="S11" i="1" s="1"/>
  <c r="Q12" i="1" s="1"/>
  <c r="U29" i="1"/>
  <c r="S29" i="1" s="1"/>
  <c r="U14" i="1"/>
  <c r="S14" i="1" s="1"/>
  <c r="U30" i="1"/>
  <c r="S30" i="1" s="1"/>
  <c r="U44" i="1"/>
  <c r="S44" i="1" s="1"/>
  <c r="U21" i="1"/>
  <c r="S21" i="1" s="1"/>
  <c r="U18" i="1"/>
  <c r="S18" i="1" s="1"/>
  <c r="U31" i="1"/>
  <c r="S31" i="1" s="1"/>
  <c r="U39" i="1"/>
  <c r="S39" i="1" s="1"/>
  <c r="U20" i="1"/>
  <c r="S20" i="1" s="1"/>
  <c r="U19" i="1"/>
  <c r="S19" i="1" s="1"/>
  <c r="U17" i="1"/>
  <c r="S17" i="1" s="1"/>
  <c r="U28" i="1"/>
  <c r="S28" i="1" s="1"/>
  <c r="U24" i="1"/>
  <c r="S24" i="1" s="1"/>
  <c r="U41" i="1"/>
  <c r="S41" i="1" s="1"/>
  <c r="U40" i="1"/>
  <c r="S40" i="1" s="1"/>
  <c r="U15" i="1"/>
  <c r="S15" i="1" s="1"/>
  <c r="U34" i="1"/>
  <c r="S34" i="1" s="1"/>
  <c r="R11" i="1"/>
  <c r="P12" i="1" s="1"/>
  <c r="Q38" i="3" l="1"/>
  <c r="T37" i="3"/>
  <c r="R37" i="3" s="1"/>
  <c r="P38" i="3"/>
  <c r="W37" i="3"/>
  <c r="V37" i="3"/>
  <c r="J13" i="1"/>
  <c r="Z13" i="1" s="1"/>
  <c r="I13" i="1"/>
  <c r="W12" i="1"/>
  <c r="V12" i="1"/>
  <c r="T12" i="1"/>
  <c r="R12" i="1" s="1"/>
  <c r="P13" i="1" s="1"/>
  <c r="Q13" i="1"/>
  <c r="AA12" i="1"/>
  <c r="AB12" i="1" s="1"/>
  <c r="AA13" i="1"/>
  <c r="E14" i="1"/>
  <c r="F13" i="1"/>
  <c r="G13" i="1" s="1"/>
  <c r="C14" i="1" s="1"/>
  <c r="Q39" i="3" l="1"/>
  <c r="T38" i="3"/>
  <c r="R38" i="3" s="1"/>
  <c r="P39" i="3"/>
  <c r="W38" i="3"/>
  <c r="V38" i="3"/>
  <c r="V13" i="1"/>
  <c r="W13" i="1"/>
  <c r="J14" i="1"/>
  <c r="Z14" i="1" s="1"/>
  <c r="I14" i="1"/>
  <c r="E15" i="1"/>
  <c r="F14" i="1"/>
  <c r="G14" i="1" s="1"/>
  <c r="C15" i="1" s="1"/>
  <c r="Q14" i="1"/>
  <c r="AA14" i="1" s="1"/>
  <c r="T13" i="1"/>
  <c r="R13" i="1" s="1"/>
  <c r="P14" i="1" s="1"/>
  <c r="AB13" i="1"/>
  <c r="Q40" i="3" l="1"/>
  <c r="T39" i="3"/>
  <c r="R39" i="3" s="1"/>
  <c r="P40" i="3"/>
  <c r="V39" i="3"/>
  <c r="W39" i="3"/>
  <c r="V14" i="1"/>
  <c r="W14" i="1"/>
  <c r="AB14" i="1"/>
  <c r="I15" i="1"/>
  <c r="J15" i="1"/>
  <c r="Z15" i="1" s="1"/>
  <c r="E16" i="1"/>
  <c r="F15" i="1"/>
  <c r="G15" i="1" s="1"/>
  <c r="C16" i="1" s="1"/>
  <c r="Q15" i="1"/>
  <c r="AA15" i="1" s="1"/>
  <c r="T14" i="1"/>
  <c r="R14" i="1" s="1"/>
  <c r="P15" i="1" s="1"/>
  <c r="W40" i="3" l="1"/>
  <c r="V40" i="3"/>
  <c r="Q41" i="3"/>
  <c r="T41" i="3" s="1"/>
  <c r="R41" i="3" s="1"/>
  <c r="T40" i="3"/>
  <c r="R40" i="3" s="1"/>
  <c r="P41" i="3" s="1"/>
  <c r="V15" i="1"/>
  <c r="W15" i="1"/>
  <c r="I16" i="1"/>
  <c r="J16" i="1"/>
  <c r="Z16" i="1" s="1"/>
  <c r="AB15" i="1"/>
  <c r="Q16" i="1"/>
  <c r="AA16" i="1" s="1"/>
  <c r="T15" i="1"/>
  <c r="R15" i="1" s="1"/>
  <c r="P16" i="1" s="1"/>
  <c r="E17" i="1"/>
  <c r="F16" i="1"/>
  <c r="G16" i="1" s="1"/>
  <c r="C17" i="1" s="1"/>
  <c r="W41" i="3" l="1"/>
  <c r="V41" i="3"/>
  <c r="I17" i="1"/>
  <c r="J17" i="1"/>
  <c r="Z17" i="1" s="1"/>
  <c r="W16" i="1"/>
  <c r="V16" i="1"/>
  <c r="T16" i="1"/>
  <c r="R16" i="1" s="1"/>
  <c r="P17" i="1" s="1"/>
  <c r="Q17" i="1"/>
  <c r="AA17" i="1"/>
  <c r="E18" i="1"/>
  <c r="F17" i="1"/>
  <c r="G17" i="1" s="1"/>
  <c r="C18" i="1" s="1"/>
  <c r="AB16" i="1"/>
  <c r="J18" i="1" l="1"/>
  <c r="Z18" i="1" s="1"/>
  <c r="I18" i="1"/>
  <c r="F18" i="1"/>
  <c r="G18" i="1" s="1"/>
  <c r="C19" i="1" s="1"/>
  <c r="E19" i="1"/>
  <c r="Q18" i="1"/>
  <c r="AA18" i="1" s="1"/>
  <c r="T17" i="1"/>
  <c r="R17" i="1" s="1"/>
  <c r="P18" i="1" s="1"/>
  <c r="V17" i="1"/>
  <c r="W17" i="1"/>
  <c r="AB17" i="1"/>
  <c r="J19" i="1" l="1"/>
  <c r="Z19" i="1" s="1"/>
  <c r="I19" i="1"/>
  <c r="W18" i="1"/>
  <c r="V18" i="1"/>
  <c r="Q19" i="1"/>
  <c r="AA19" i="1" s="1"/>
  <c r="T18" i="1"/>
  <c r="R18" i="1" s="1"/>
  <c r="P19" i="1" s="1"/>
  <c r="F19" i="1"/>
  <c r="G19" i="1" s="1"/>
  <c r="C20" i="1" s="1"/>
  <c r="E20" i="1"/>
  <c r="AB18" i="1"/>
  <c r="I20" i="1" l="1"/>
  <c r="J20" i="1"/>
  <c r="Z20" i="1" s="1"/>
  <c r="W19" i="1"/>
  <c r="V19" i="1"/>
  <c r="F20" i="1"/>
  <c r="G20" i="1" s="1"/>
  <c r="C21" i="1" s="1"/>
  <c r="E21" i="1"/>
  <c r="T19" i="1"/>
  <c r="R19" i="1" s="1"/>
  <c r="P20" i="1" s="1"/>
  <c r="Q20" i="1"/>
  <c r="AB19" i="1"/>
  <c r="I21" i="1" l="1"/>
  <c r="J21" i="1"/>
  <c r="Z21" i="1" s="1"/>
  <c r="W20" i="1"/>
  <c r="V20" i="1"/>
  <c r="Q21" i="1"/>
  <c r="T20" i="1"/>
  <c r="R20" i="1" s="1"/>
  <c r="P21" i="1" s="1"/>
  <c r="F21" i="1"/>
  <c r="G21" i="1" s="1"/>
  <c r="C22" i="1" s="1"/>
  <c r="AA21" i="1"/>
  <c r="E22" i="1"/>
  <c r="AA20" i="1"/>
  <c r="AB20" i="1" s="1"/>
  <c r="AB21" i="1" l="1"/>
  <c r="W21" i="1"/>
  <c r="V21" i="1"/>
  <c r="J22" i="1"/>
  <c r="Z22" i="1" s="1"/>
  <c r="I22" i="1"/>
  <c r="E23" i="1"/>
  <c r="F22" i="1"/>
  <c r="G22" i="1" s="1"/>
  <c r="C23" i="1" s="1"/>
  <c r="Q22" i="1"/>
  <c r="T21" i="1"/>
  <c r="R21" i="1" s="1"/>
  <c r="P22" i="1" s="1"/>
  <c r="J23" i="1" l="1"/>
  <c r="Z23" i="1" s="1"/>
  <c r="I23" i="1"/>
  <c r="V22" i="1"/>
  <c r="W22" i="1"/>
  <c r="T22" i="1"/>
  <c r="R22" i="1" s="1"/>
  <c r="P23" i="1" s="1"/>
  <c r="Q23" i="1"/>
  <c r="AA22" i="1"/>
  <c r="AB22" i="1" s="1"/>
  <c r="E24" i="1"/>
  <c r="F23" i="1"/>
  <c r="G23" i="1" s="1"/>
  <c r="C24" i="1" s="1"/>
  <c r="I24" i="1" l="1"/>
  <c r="J24" i="1"/>
  <c r="Z24" i="1" s="1"/>
  <c r="W23" i="1"/>
  <c r="V23" i="1"/>
  <c r="Q24" i="1"/>
  <c r="T23" i="1"/>
  <c r="R23" i="1" s="1"/>
  <c r="P24" i="1" s="1"/>
  <c r="F24" i="1"/>
  <c r="G24" i="1" s="1"/>
  <c r="C25" i="1" s="1"/>
  <c r="E25" i="1"/>
  <c r="AA23" i="1"/>
  <c r="AB23" i="1" s="1"/>
  <c r="I25" i="1" l="1"/>
  <c r="J25" i="1"/>
  <c r="Z25" i="1" s="1"/>
  <c r="V24" i="1"/>
  <c r="W24" i="1"/>
  <c r="T24" i="1"/>
  <c r="R24" i="1" s="1"/>
  <c r="P25" i="1" s="1"/>
  <c r="Q25" i="1"/>
  <c r="AA25" i="1" s="1"/>
  <c r="AA24" i="1"/>
  <c r="AB24" i="1" s="1"/>
  <c r="F25" i="1"/>
  <c r="G25" i="1" s="1"/>
  <c r="C26" i="1" s="1"/>
  <c r="E26" i="1"/>
  <c r="W25" i="1" l="1"/>
  <c r="V25" i="1"/>
  <c r="I26" i="1"/>
  <c r="J26" i="1"/>
  <c r="Z26" i="1" s="1"/>
  <c r="Q26" i="1"/>
  <c r="AA26" i="1" s="1"/>
  <c r="T25" i="1"/>
  <c r="R25" i="1" s="1"/>
  <c r="P26" i="1" s="1"/>
  <c r="AB25" i="1"/>
  <c r="F26" i="1"/>
  <c r="G26" i="1" s="1"/>
  <c r="C27" i="1" s="1"/>
  <c r="E27" i="1"/>
  <c r="W26" i="1" l="1"/>
  <c r="V26" i="1"/>
  <c r="I27" i="1"/>
  <c r="J27" i="1"/>
  <c r="Z27" i="1" s="1"/>
  <c r="AB26" i="1"/>
  <c r="Q27" i="1"/>
  <c r="T26" i="1"/>
  <c r="R26" i="1" s="1"/>
  <c r="P27" i="1" s="1"/>
  <c r="F27" i="1"/>
  <c r="G27" i="1" s="1"/>
  <c r="C28" i="1" s="1"/>
  <c r="E28" i="1"/>
  <c r="I28" i="1" l="1"/>
  <c r="J28" i="1"/>
  <c r="Z28" i="1" s="1"/>
  <c r="W27" i="1"/>
  <c r="V27" i="1"/>
  <c r="E29" i="1"/>
  <c r="F28" i="1"/>
  <c r="G28" i="1" s="1"/>
  <c r="C29" i="1" s="1"/>
  <c r="AB27" i="1"/>
  <c r="T27" i="1"/>
  <c r="R27" i="1" s="1"/>
  <c r="P28" i="1" s="1"/>
  <c r="Q28" i="1"/>
  <c r="AA27" i="1"/>
  <c r="J29" i="1" l="1"/>
  <c r="Z29" i="1" s="1"/>
  <c r="I29" i="1"/>
  <c r="V28" i="1"/>
  <c r="W28" i="1"/>
  <c r="T28" i="1"/>
  <c r="R28" i="1" s="1"/>
  <c r="P29" i="1" s="1"/>
  <c r="Q29" i="1"/>
  <c r="AA29" i="1" s="1"/>
  <c r="AA28" i="1"/>
  <c r="AB28" i="1" s="1"/>
  <c r="F29" i="1"/>
  <c r="G29" i="1" s="1"/>
  <c r="C30" i="1" s="1"/>
  <c r="E30" i="1"/>
  <c r="J30" i="1" l="1"/>
  <c r="Z30" i="1" s="1"/>
  <c r="I30" i="1"/>
  <c r="V29" i="1"/>
  <c r="W29" i="1"/>
  <c r="F30" i="1"/>
  <c r="G30" i="1" s="1"/>
  <c r="C31" i="1" s="1"/>
  <c r="E31" i="1"/>
  <c r="T29" i="1"/>
  <c r="R29" i="1" s="1"/>
  <c r="P30" i="1" s="1"/>
  <c r="Q30" i="1"/>
  <c r="AA30" i="1" s="1"/>
  <c r="AB29" i="1"/>
  <c r="J31" i="1" l="1"/>
  <c r="Z31" i="1" s="1"/>
  <c r="I31" i="1"/>
  <c r="W30" i="1"/>
  <c r="V30" i="1"/>
  <c r="F31" i="1"/>
  <c r="G31" i="1" s="1"/>
  <c r="C32" i="1" s="1"/>
  <c r="E32" i="1"/>
  <c r="Q31" i="1"/>
  <c r="T30" i="1"/>
  <c r="R30" i="1" s="1"/>
  <c r="P31" i="1" s="1"/>
  <c r="AB30" i="1"/>
  <c r="V31" i="1" l="1"/>
  <c r="W31" i="1"/>
  <c r="J32" i="1"/>
  <c r="Z32" i="1" s="1"/>
  <c r="I32" i="1"/>
  <c r="Q32" i="1"/>
  <c r="T31" i="1"/>
  <c r="R31" i="1" s="1"/>
  <c r="P32" i="1" s="1"/>
  <c r="AA31" i="1"/>
  <c r="AB31" i="1" s="1"/>
  <c r="F32" i="1"/>
  <c r="G32" i="1" s="1"/>
  <c r="C33" i="1" s="1"/>
  <c r="E33" i="1"/>
  <c r="W32" i="1" l="1"/>
  <c r="V32" i="1"/>
  <c r="J33" i="1"/>
  <c r="Z33" i="1" s="1"/>
  <c r="I33" i="1"/>
  <c r="F33" i="1"/>
  <c r="G33" i="1" s="1"/>
  <c r="C34" i="1" s="1"/>
  <c r="E34" i="1"/>
  <c r="T32" i="1"/>
  <c r="R32" i="1" s="1"/>
  <c r="P33" i="1" s="1"/>
  <c r="Q33" i="1"/>
  <c r="AA33" i="1" s="1"/>
  <c r="AA32" i="1"/>
  <c r="AB32" i="1" s="1"/>
  <c r="AB33" i="1" l="1"/>
  <c r="W33" i="1"/>
  <c r="V33" i="1"/>
  <c r="J34" i="1"/>
  <c r="Z34" i="1" s="1"/>
  <c r="I34" i="1"/>
  <c r="E35" i="1"/>
  <c r="F34" i="1"/>
  <c r="G34" i="1" s="1"/>
  <c r="C35" i="1" s="1"/>
  <c r="Q34" i="1"/>
  <c r="T33" i="1"/>
  <c r="R33" i="1" s="1"/>
  <c r="P34" i="1" s="1"/>
  <c r="V34" i="1" l="1"/>
  <c r="W34" i="1"/>
  <c r="I35" i="1"/>
  <c r="J35" i="1"/>
  <c r="Z35" i="1" s="1"/>
  <c r="T34" i="1"/>
  <c r="R34" i="1" s="1"/>
  <c r="P35" i="1" s="1"/>
  <c r="Q35" i="1"/>
  <c r="AA35" i="1"/>
  <c r="F35" i="1"/>
  <c r="G35" i="1" s="1"/>
  <c r="C36" i="1" s="1"/>
  <c r="E36" i="1"/>
  <c r="AA34" i="1"/>
  <c r="AB34" i="1" s="1"/>
  <c r="W35" i="1" l="1"/>
  <c r="V35" i="1"/>
  <c r="J36" i="1"/>
  <c r="Z36" i="1" s="1"/>
  <c r="I36" i="1"/>
  <c r="T35" i="1"/>
  <c r="R35" i="1" s="1"/>
  <c r="P36" i="1" s="1"/>
  <c r="Q36" i="1"/>
  <c r="E37" i="1"/>
  <c r="AA36" i="1"/>
  <c r="F36" i="1"/>
  <c r="G36" i="1" s="1"/>
  <c r="C37" i="1" s="1"/>
  <c r="AB35" i="1"/>
  <c r="AB36" i="1" l="1"/>
  <c r="W36" i="1"/>
  <c r="V36" i="1"/>
  <c r="I37" i="1"/>
  <c r="J37" i="1"/>
  <c r="Z37" i="1" s="1"/>
  <c r="F37" i="1"/>
  <c r="G37" i="1" s="1"/>
  <c r="C38" i="1" s="1"/>
  <c r="E38" i="1"/>
  <c r="Q37" i="1"/>
  <c r="T36" i="1"/>
  <c r="R36" i="1" s="1"/>
  <c r="P37" i="1" s="1"/>
  <c r="W37" i="1" l="1"/>
  <c r="V37" i="1"/>
  <c r="J38" i="1"/>
  <c r="Z38" i="1" s="1"/>
  <c r="I38" i="1"/>
  <c r="Q38" i="1"/>
  <c r="T37" i="1"/>
  <c r="R37" i="1" s="1"/>
  <c r="P38" i="1" s="1"/>
  <c r="AA37" i="1"/>
  <c r="AB37" i="1" s="1"/>
  <c r="E39" i="1"/>
  <c r="F38" i="1"/>
  <c r="G38" i="1" s="1"/>
  <c r="C39" i="1" s="1"/>
  <c r="W38" i="1" l="1"/>
  <c r="V38" i="1"/>
  <c r="I39" i="1"/>
  <c r="J39" i="1"/>
  <c r="Z39" i="1" s="1"/>
  <c r="F39" i="1"/>
  <c r="G39" i="1" s="1"/>
  <c r="C40" i="1" s="1"/>
  <c r="E40" i="1"/>
  <c r="Q39" i="1"/>
  <c r="AA39" i="1" s="1"/>
  <c r="T38" i="1"/>
  <c r="R38" i="1" s="1"/>
  <c r="P39" i="1" s="1"/>
  <c r="AA38" i="1"/>
  <c r="AB38" i="1" s="1"/>
  <c r="W39" i="1" l="1"/>
  <c r="V39" i="1"/>
  <c r="T39" i="1"/>
  <c r="R39" i="1" s="1"/>
  <c r="P40" i="1" s="1"/>
  <c r="Q40" i="1"/>
  <c r="I40" i="1"/>
  <c r="J40" i="1"/>
  <c r="Z40" i="1" s="1"/>
  <c r="F40" i="1"/>
  <c r="G40" i="1" s="1"/>
  <c r="C41" i="1" s="1"/>
  <c r="E41" i="1"/>
  <c r="AB39" i="1"/>
  <c r="W40" i="1" l="1"/>
  <c r="V40" i="1"/>
  <c r="I41" i="1"/>
  <c r="J41" i="1"/>
  <c r="Z41" i="1" s="1"/>
  <c r="C42" i="1"/>
  <c r="Q41" i="1"/>
  <c r="AA41" i="1" s="1"/>
  <c r="T40" i="1"/>
  <c r="R40" i="1" s="1"/>
  <c r="P41" i="1" s="1"/>
  <c r="E42" i="1"/>
  <c r="F41" i="1"/>
  <c r="G41" i="1" s="1"/>
  <c r="AA40" i="1"/>
  <c r="AB40" i="1" s="1"/>
  <c r="V41" i="1" l="1"/>
  <c r="W41" i="1"/>
  <c r="AA42" i="1"/>
  <c r="F42" i="1"/>
  <c r="G42" i="1" s="1"/>
  <c r="C43" i="1" s="1"/>
  <c r="E43" i="1"/>
  <c r="J42" i="1"/>
  <c r="Z42" i="1" s="1"/>
  <c r="I42" i="1"/>
  <c r="AB41" i="1"/>
  <c r="T41" i="1"/>
  <c r="R41" i="1" s="1"/>
  <c r="P42" i="1" s="1"/>
  <c r="Q42" i="1"/>
  <c r="I43" i="1" l="1"/>
  <c r="J43" i="1"/>
  <c r="Z43" i="1" s="1"/>
  <c r="W42" i="1"/>
  <c r="V42" i="1"/>
  <c r="AB42" i="1"/>
  <c r="T42" i="1"/>
  <c r="R42" i="1" s="1"/>
  <c r="P43" i="1" s="1"/>
  <c r="Q43" i="1"/>
  <c r="AA43" i="1" s="1"/>
  <c r="E44" i="1"/>
  <c r="F43" i="1"/>
  <c r="G43" i="1" s="1"/>
  <c r="C44" i="1" s="1"/>
  <c r="I44" i="1" l="1"/>
  <c r="J44" i="1"/>
  <c r="Z44" i="1" s="1"/>
  <c r="V43" i="1"/>
  <c r="W43" i="1"/>
  <c r="T43" i="1"/>
  <c r="R43" i="1" s="1"/>
  <c r="P44" i="1" s="1"/>
  <c r="Q44" i="1"/>
  <c r="T44" i="1" s="1"/>
  <c r="R44" i="1" s="1"/>
  <c r="AB43" i="1"/>
  <c r="AA44" i="1"/>
  <c r="F44" i="1"/>
  <c r="G44" i="1" s="1"/>
  <c r="AB44" i="1" l="1"/>
  <c r="V44" i="1"/>
  <c r="W44" i="1"/>
</calcChain>
</file>

<file path=xl/sharedStrings.xml><?xml version="1.0" encoding="utf-8"?>
<sst xmlns="http://schemas.openxmlformats.org/spreadsheetml/2006/main" count="66" uniqueCount="34">
  <si>
    <t>h</t>
  </si>
  <si>
    <t xml:space="preserve">alpha </t>
  </si>
  <si>
    <t>g</t>
  </si>
  <si>
    <t>dt</t>
  </si>
  <si>
    <t>r</t>
  </si>
  <si>
    <t>m</t>
  </si>
  <si>
    <t>Isb</t>
  </si>
  <si>
    <t>acc_sb</t>
  </si>
  <si>
    <t>eps_sb</t>
  </si>
  <si>
    <t>t</t>
  </si>
  <si>
    <t>Sx</t>
  </si>
  <si>
    <t>Sy</t>
  </si>
  <si>
    <t>V</t>
  </si>
  <si>
    <t>DSx</t>
  </si>
  <si>
    <t>DV</t>
  </si>
  <si>
    <t>V(t+dt/2)</t>
  </si>
  <si>
    <t xml:space="preserve">x </t>
  </si>
  <si>
    <t>y</t>
  </si>
  <si>
    <t>w</t>
  </si>
  <si>
    <t>Dw</t>
  </si>
  <si>
    <t>beta</t>
  </si>
  <si>
    <t>Db</t>
  </si>
  <si>
    <t>Dw(t+t/2)</t>
  </si>
  <si>
    <t>eps(t+dt/2)</t>
  </si>
  <si>
    <t>xp</t>
  </si>
  <si>
    <t>yp</t>
  </si>
  <si>
    <t>Ep</t>
  </si>
  <si>
    <t>Ek</t>
  </si>
  <si>
    <t>E</t>
  </si>
  <si>
    <t>dx</t>
  </si>
  <si>
    <t>dy</t>
  </si>
  <si>
    <t>Is</t>
  </si>
  <si>
    <t>apha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</si>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</sst>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Sphere</a:t>
            </a:r>
          </a:p>
        </c:rich>
      </c:tx>
      <c:layout>
        <c:manualLayout>
          <c:xMode val="edge"/>
          <c:yMode val="edge"/>
          <c:x val="0.43445822397200351"/>
          <c:y val="3.2407269845986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3725499915028608"/>
          <c:w val="0.89019685039370078"/>
          <c:h val="0.78035036893973164"/>
        </c:manualLayout>
      </c:layou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sphere!$I$11:$I$44</c:f>
              <c:numCache>
                <c:formatCode>General</c:formatCode>
                <c:ptCount val="34"/>
                <c:pt idx="0">
                  <c:v>1.4142135623730949</c:v>
                </c:pt>
                <c:pt idx="1">
                  <c:v>1.4292135623730948</c:v>
                </c:pt>
                <c:pt idx="2">
                  <c:v>1.474213562373095</c:v>
                </c:pt>
                <c:pt idx="3">
                  <c:v>1.5492135623730949</c:v>
                </c:pt>
                <c:pt idx="4">
                  <c:v>1.6542135623730949</c:v>
                </c:pt>
                <c:pt idx="5">
                  <c:v>1.7892135623730949</c:v>
                </c:pt>
                <c:pt idx="6">
                  <c:v>1.954213562373095</c:v>
                </c:pt>
                <c:pt idx="7">
                  <c:v>2.1492135623730952</c:v>
                </c:pt>
                <c:pt idx="8">
                  <c:v>2.3742135623730949</c:v>
                </c:pt>
                <c:pt idx="9">
                  <c:v>2.6292135623730948</c:v>
                </c:pt>
                <c:pt idx="10">
                  <c:v>2.9142135623730949</c:v>
                </c:pt>
                <c:pt idx="11">
                  <c:v>3.2292135623730953</c:v>
                </c:pt>
                <c:pt idx="12">
                  <c:v>3.5742135623730951</c:v>
                </c:pt>
                <c:pt idx="13">
                  <c:v>3.9492135623730951</c:v>
                </c:pt>
                <c:pt idx="14">
                  <c:v>4.3542135623730953</c:v>
                </c:pt>
                <c:pt idx="15">
                  <c:v>4.7892135623730958</c:v>
                </c:pt>
                <c:pt idx="16">
                  <c:v>5.2542135623730957</c:v>
                </c:pt>
                <c:pt idx="17">
                  <c:v>5.7492135623730949</c:v>
                </c:pt>
                <c:pt idx="18">
                  <c:v>6.2742135623730952</c:v>
                </c:pt>
                <c:pt idx="19">
                  <c:v>6.8292135623730958</c:v>
                </c:pt>
                <c:pt idx="20">
                  <c:v>7.4142135623730958</c:v>
                </c:pt>
                <c:pt idx="21">
                  <c:v>8.029213562373096</c:v>
                </c:pt>
                <c:pt idx="22">
                  <c:v>8.6742135623730956</c:v>
                </c:pt>
                <c:pt idx="23">
                  <c:v>9.3492135623730963</c:v>
                </c:pt>
                <c:pt idx="24">
                  <c:v>10.054213562373096</c:v>
                </c:pt>
                <c:pt idx="25">
                  <c:v>10.789213562373096</c:v>
                </c:pt>
                <c:pt idx="26">
                  <c:v>11.554213562373096</c:v>
                </c:pt>
                <c:pt idx="27">
                  <c:v>12.349213562373095</c:v>
                </c:pt>
                <c:pt idx="28">
                  <c:v>13.174213562373094</c:v>
                </c:pt>
                <c:pt idx="29">
                  <c:v>14.029213562373094</c:v>
                </c:pt>
                <c:pt idx="30">
                  <c:v>14.914213562373096</c:v>
                </c:pt>
                <c:pt idx="31">
                  <c:v>15.829213562373091</c:v>
                </c:pt>
                <c:pt idx="32">
                  <c:v>16.774213562373092</c:v>
                </c:pt>
                <c:pt idx="33">
                  <c:v>17.749213562373093</c:v>
                </c:pt>
              </c:numCache>
            </c:numRef>
          </c:xVal>
          <c:yVal>
            <c:numRef>
              <c:f>sphere!$J$11:$J$44</c:f>
              <c:numCache>
                <c:formatCode>General</c:formatCode>
                <c:ptCount val="34"/>
                <c:pt idx="0">
                  <c:v>21.414213562373096</c:v>
                </c:pt>
                <c:pt idx="1">
                  <c:v>21.399213562373095</c:v>
                </c:pt>
                <c:pt idx="2">
                  <c:v>21.354213562373094</c:v>
                </c:pt>
                <c:pt idx="3">
                  <c:v>21.279213562373094</c:v>
                </c:pt>
                <c:pt idx="4">
                  <c:v>21.174213562373094</c:v>
                </c:pt>
                <c:pt idx="5">
                  <c:v>21.039213562373096</c:v>
                </c:pt>
                <c:pt idx="6">
                  <c:v>20.874213562373097</c:v>
                </c:pt>
                <c:pt idx="7">
                  <c:v>20.679213562373096</c:v>
                </c:pt>
                <c:pt idx="8">
                  <c:v>20.454213562373095</c:v>
                </c:pt>
                <c:pt idx="9">
                  <c:v>20.199213562373096</c:v>
                </c:pt>
                <c:pt idx="10">
                  <c:v>19.914213562373096</c:v>
                </c:pt>
                <c:pt idx="11">
                  <c:v>19.599213562373095</c:v>
                </c:pt>
                <c:pt idx="12">
                  <c:v>19.254213562373096</c:v>
                </c:pt>
                <c:pt idx="13">
                  <c:v>18.879213562373096</c:v>
                </c:pt>
                <c:pt idx="14">
                  <c:v>18.474213562373095</c:v>
                </c:pt>
                <c:pt idx="15">
                  <c:v>18.039213562373096</c:v>
                </c:pt>
                <c:pt idx="16">
                  <c:v>17.574213562373096</c:v>
                </c:pt>
                <c:pt idx="17">
                  <c:v>17.079213562373095</c:v>
                </c:pt>
                <c:pt idx="18">
                  <c:v>16.554213562373096</c:v>
                </c:pt>
                <c:pt idx="19">
                  <c:v>15.999213562373095</c:v>
                </c:pt>
                <c:pt idx="20">
                  <c:v>15.414213562373096</c:v>
                </c:pt>
                <c:pt idx="21">
                  <c:v>14.799213562373094</c:v>
                </c:pt>
                <c:pt idx="22">
                  <c:v>14.154213562373094</c:v>
                </c:pt>
                <c:pt idx="23">
                  <c:v>13.479213562373095</c:v>
                </c:pt>
                <c:pt idx="24">
                  <c:v>12.774213562373095</c:v>
                </c:pt>
                <c:pt idx="25">
                  <c:v>12.039213562373096</c:v>
                </c:pt>
                <c:pt idx="26">
                  <c:v>11.274213562373097</c:v>
                </c:pt>
                <c:pt idx="27">
                  <c:v>10.479213562373099</c:v>
                </c:pt>
                <c:pt idx="28">
                  <c:v>9.6542135623730996</c:v>
                </c:pt>
                <c:pt idx="29">
                  <c:v>8.7992135623730992</c:v>
                </c:pt>
                <c:pt idx="30">
                  <c:v>7.9142135623730994</c:v>
                </c:pt>
                <c:pt idx="31">
                  <c:v>6.9992135623731002</c:v>
                </c:pt>
                <c:pt idx="32">
                  <c:v>6.0542135623731017</c:v>
                </c:pt>
                <c:pt idx="33">
                  <c:v>5.0792135623731021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18-4F65-BFDA-48A533E53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838208"/>
        <c:axId val="1739405216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sphere!$H$5:$H$6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sphere!$I$5:$I$6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18-4F65-BFDA-48A533E532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sphere!$V$11:$V$44</c:f>
              <c:numCache>
                <c:formatCode>General</c:formatCode>
                <c:ptCount val="34"/>
                <c:pt idx="0">
                  <c:v>1.4142135623730951</c:v>
                </c:pt>
                <c:pt idx="1">
                  <c:v>1.4504263680633642</c:v>
                </c:pt>
                <c:pt idx="2">
                  <c:v>1.5632795514049036</c:v>
                </c:pt>
                <c:pt idx="3">
                  <c:v>1.7525085961464257</c:v>
                </c:pt>
                <c:pt idx="4">
                  <c:v>2.0170601090006302</c:v>
                </c:pt>
                <c:pt idx="5">
                  <c:v>2.3541732304486249</c:v>
                </c:pt>
                <c:pt idx="6">
                  <c:v>2.7581355494461715</c:v>
                </c:pt>
                <c:pt idx="7">
                  <c:v>3.218813857017981</c:v>
                </c:pt>
                <c:pt idx="8">
                  <c:v>3.7201575326280558</c:v>
                </c:pt>
                <c:pt idx="9">
                  <c:v>4.2390080317455068</c:v>
                </c:pt>
                <c:pt idx="10">
                  <c:v>4.7447067784433399</c:v>
                </c:pt>
                <c:pt idx="11">
                  <c:v>5.2001372977234794</c:v>
                </c:pt>
                <c:pt idx="12">
                  <c:v>5.5648966888666429</c:v>
                </c:pt>
                <c:pt idx="13">
                  <c:v>5.8011668118056532</c:v>
                </c:pt>
                <c:pt idx="14">
                  <c:v>5.8824310154468957</c:v>
                </c:pt>
                <c:pt idx="15">
                  <c:v>5.8043647478796174</c:v>
                </c:pt>
                <c:pt idx="16">
                  <c:v>5.5960158039912251</c:v>
                </c:pt>
                <c:pt idx="17">
                  <c:v>5.3279624843227165</c:v>
                </c:pt>
                <c:pt idx="18">
                  <c:v>5.1129437245101563</c:v>
                </c:pt>
                <c:pt idx="19">
                  <c:v>5.094231444379183</c:v>
                </c:pt>
                <c:pt idx="20">
                  <c:v>5.4186604603871817</c:v>
                </c:pt>
                <c:pt idx="21">
                  <c:v>6.1954502981073292</c:v>
                </c:pt>
                <c:pt idx="22">
                  <c:v>7.448667146906736</c:v>
                </c:pt>
                <c:pt idx="23">
                  <c:v>9.07884598494865</c:v>
                </c:pt>
                <c:pt idx="24">
                  <c:v>10.854552386232898</c:v>
                </c:pt>
                <c:pt idx="25">
                  <c:v>12.452807143691702</c:v>
                </c:pt>
                <c:pt idx="26">
                  <c:v>13.554183199717032</c:v>
                </c:pt>
                <c:pt idx="27">
                  <c:v>13.973693433997664</c:v>
                </c:pt>
                <c:pt idx="28">
                  <c:v>13.779268223683351</c:v>
                </c:pt>
                <c:pt idx="29">
                  <c:v>13.330976760489769</c:v>
                </c:pt>
                <c:pt idx="30">
                  <c:v>13.185431567129202</c:v>
                </c:pt>
                <c:pt idx="31">
                  <c:v>13.862895128532257</c:v>
                </c:pt>
                <c:pt idx="32">
                  <c:v>15.55901320678532</c:v>
                </c:pt>
                <c:pt idx="33">
                  <c:v>17.957387417631004</c:v>
                </c:pt>
              </c:numCache>
            </c:numRef>
          </c:xVal>
          <c:yVal>
            <c:numRef>
              <c:f>sphere!$W$11:$W$44</c:f>
              <c:numCache>
                <c:formatCode>General</c:formatCode>
                <c:ptCount val="34"/>
                <c:pt idx="0">
                  <c:v>23.414213562373096</c:v>
                </c:pt>
                <c:pt idx="1">
                  <c:v>23.399101063427779</c:v>
                </c:pt>
                <c:pt idx="2">
                  <c:v>23.352229390538071</c:v>
                </c:pt>
                <c:pt idx="3">
                  <c:v>23.268854517229798</c:v>
                </c:pt>
                <c:pt idx="4">
                  <c:v>23.14102376765485</c:v>
                </c:pt>
                <c:pt idx="5">
                  <c:v>22.957760036516476</c:v>
                </c:pt>
                <c:pt idx="6">
                  <c:v>22.705527145214788</c:v>
                </c:pt>
                <c:pt idx="7">
                  <c:v>22.369170724461998</c:v>
                </c:pt>
                <c:pt idx="8">
                  <c:v>21.933549504251854</c:v>
                </c:pt>
                <c:pt idx="9">
                  <c:v>21.386042010961177</c:v>
                </c:pt>
                <c:pt idx="10">
                  <c:v>20.720001739204211</c:v>
                </c:pt>
                <c:pt idx="11">
                  <c:v>19.939007072364813</c:v>
                </c:pt>
                <c:pt idx="12">
                  <c:v>19.061390612769387</c:v>
                </c:pt>
                <c:pt idx="13">
                  <c:v>18.124051883051251</c:v>
                </c:pt>
                <c:pt idx="14">
                  <c:v>17.184038606748615</c:v>
                </c:pt>
                <c:pt idx="15">
                  <c:v>16.315999103704442</c:v>
                </c:pt>
                <c:pt idx="16">
                  <c:v>15.603637192976359</c:v>
                </c:pt>
                <c:pt idx="17">
                  <c:v>15.124079927748241</c:v>
                </c:pt>
                <c:pt idx="18">
                  <c:v>14.925885473912487</c:v>
                </c:pt>
                <c:pt idx="19">
                  <c:v>15.004308013970958</c:v>
                </c:pt>
                <c:pt idx="20">
                  <c:v>15.280917586610903</c:v>
                </c:pt>
                <c:pt idx="21">
                  <c:v>15.597531976684927</c:v>
                </c:pt>
                <c:pt idx="22">
                  <c:v>15.734731193890553</c:v>
                </c:pt>
                <c:pt idx="23">
                  <c:v>15.460854643163872</c:v>
                </c:pt>
                <c:pt idx="24">
                  <c:v>14.607095928217316</c:v>
                </c:pt>
                <c:pt idx="25">
                  <c:v>13.149374089592261</c:v>
                </c:pt>
                <c:pt idx="26">
                  <c:v>11.263193140313668</c:v>
                </c:pt>
                <c:pt idx="27">
                  <c:v>9.3125665949118073</c:v>
                </c:pt>
                <c:pt idx="28">
                  <c:v>7.7479321411693132</c:v>
                </c:pt>
                <c:pt idx="29">
                  <c:v>6.9250563201717554</c:v>
                </c:pt>
                <c:pt idx="30">
                  <c:v>6.9085730635264486</c:v>
                </c:pt>
                <c:pt idx="31">
                  <c:v>7.3647157056468844</c:v>
                </c:pt>
                <c:pt idx="32">
                  <c:v>7.6426996642258551</c:v>
                </c:pt>
                <c:pt idx="33">
                  <c:v>7.0683499694571053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A3-46DB-B709-8A538085BF9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sphere!$M$11:$M$32</c:f>
              <c:numCache>
                <c:formatCode>General</c:formatCode>
                <c:ptCount val="22"/>
                <c:pt idx="0">
                  <c:v>3.4142135623730949</c:v>
                </c:pt>
                <c:pt idx="1">
                  <c:v>3.3163265949634022</c:v>
                </c:pt>
                <c:pt idx="2">
                  <c:v>3.0322475511229898</c:v>
                </c:pt>
                <c:pt idx="3">
                  <c:v>2.5897840669580416</c:v>
                </c:pt>
                <c:pt idx="4">
                  <c:v>2.0322475511229898</c:v>
                </c:pt>
                <c:pt idx="5">
                  <c:v>1.4142135623730954</c:v>
                </c:pt>
                <c:pt idx="6">
                  <c:v>0.79617957362320046</c:v>
                </c:pt>
                <c:pt idx="7">
                  <c:v>0.23864305778814909</c:v>
                </c:pt>
                <c:pt idx="8">
                  <c:v>-0.20382042637679954</c:v>
                </c:pt>
                <c:pt idx="9">
                  <c:v>-0.48789947021721192</c:v>
                </c:pt>
                <c:pt idx="10">
                  <c:v>-0.58578643762690485</c:v>
                </c:pt>
                <c:pt idx="11">
                  <c:v>-0.48789947021721214</c:v>
                </c:pt>
                <c:pt idx="12">
                  <c:v>-0.20382042637679998</c:v>
                </c:pt>
                <c:pt idx="13">
                  <c:v>0.23864305778814865</c:v>
                </c:pt>
                <c:pt idx="14">
                  <c:v>0.79617957362320002</c:v>
                </c:pt>
                <c:pt idx="15">
                  <c:v>1.4142135623730947</c:v>
                </c:pt>
                <c:pt idx="16">
                  <c:v>2.0322475511229898</c:v>
                </c:pt>
                <c:pt idx="17">
                  <c:v>2.5897840669580408</c:v>
                </c:pt>
                <c:pt idx="18">
                  <c:v>3.0322475511229898</c:v>
                </c:pt>
                <c:pt idx="19">
                  <c:v>3.3163265949634022</c:v>
                </c:pt>
                <c:pt idx="20">
                  <c:v>3.4142135623730949</c:v>
                </c:pt>
                <c:pt idx="21">
                  <c:v>3.3163265949634022</c:v>
                </c:pt>
              </c:numCache>
            </c:numRef>
          </c:xVal>
          <c:yVal>
            <c:numRef>
              <c:f>sphere!$N$11:$N$32</c:f>
              <c:numCache>
                <c:formatCode>General</c:formatCode>
                <c:ptCount val="22"/>
                <c:pt idx="0">
                  <c:v>21.414213562373096</c:v>
                </c:pt>
                <c:pt idx="1">
                  <c:v>22.032247551122989</c:v>
                </c:pt>
                <c:pt idx="2">
                  <c:v>22.589784066958043</c:v>
                </c:pt>
                <c:pt idx="3">
                  <c:v>23.032247551122992</c:v>
                </c:pt>
                <c:pt idx="4">
                  <c:v>23.316326594963403</c:v>
                </c:pt>
                <c:pt idx="5">
                  <c:v>23.414213562373096</c:v>
                </c:pt>
                <c:pt idx="6">
                  <c:v>23.316326594963403</c:v>
                </c:pt>
                <c:pt idx="7">
                  <c:v>23.032247551122992</c:v>
                </c:pt>
                <c:pt idx="8">
                  <c:v>22.589784066958043</c:v>
                </c:pt>
                <c:pt idx="9">
                  <c:v>22.032247551122992</c:v>
                </c:pt>
                <c:pt idx="10">
                  <c:v>21.414213562373096</c:v>
                </c:pt>
                <c:pt idx="11">
                  <c:v>20.796179573623203</c:v>
                </c:pt>
                <c:pt idx="12">
                  <c:v>20.238643057788149</c:v>
                </c:pt>
                <c:pt idx="13">
                  <c:v>19.796179573623203</c:v>
                </c:pt>
                <c:pt idx="14">
                  <c:v>19.512100529782789</c:v>
                </c:pt>
                <c:pt idx="15">
                  <c:v>19.414213562373096</c:v>
                </c:pt>
                <c:pt idx="16">
                  <c:v>19.512100529782789</c:v>
                </c:pt>
                <c:pt idx="17">
                  <c:v>19.796179573623199</c:v>
                </c:pt>
                <c:pt idx="18">
                  <c:v>20.238643057788149</c:v>
                </c:pt>
                <c:pt idx="19">
                  <c:v>20.796179573623199</c:v>
                </c:pt>
                <c:pt idx="20">
                  <c:v>21.414213562373096</c:v>
                </c:pt>
                <c:pt idx="21">
                  <c:v>22.032247551122989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A3-46DB-B709-8A538085BF9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sphere!$L$5:$L$6</c:f>
              <c:numCache>
                <c:formatCode>General</c:formatCode>
                <c:ptCount val="2"/>
                <c:pt idx="0">
                  <c:v>1.4142135623730949</c:v>
                </c:pt>
                <c:pt idx="1">
                  <c:v>1.4142135623730951</c:v>
                </c:pt>
              </c:numCache>
            </c:numRef>
          </c:xVal>
          <c:yVal>
            <c:numRef>
              <c:f>sphere!$M$5:$M$6</c:f>
              <c:numCache>
                <c:formatCode>General</c:formatCode>
                <c:ptCount val="2"/>
                <c:pt idx="0">
                  <c:v>21.414213562373096</c:v>
                </c:pt>
                <c:pt idx="1">
                  <c:v>23.414213562373096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A3-46DB-B709-8A538085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838208"/>
        <c:axId val="1739405216"/>
      </c:scatterChart>
      <c:valAx>
        <c:axId val="162183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9405216"/>
        <c:crosses val="autoZero"/>
        <c:crossBetween val="midCat"/>
      </c:valAx>
      <c:valAx>
        <c:axId val="17394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183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sphere!$Z$10</c:f>
              <c:strCache>
                <c:ptCount val="1"/>
                <c:pt idx="0">
                  <c:v>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sphere!$Y$11:$Y$44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sphere!$Z$11:$Z$44</c:f>
              <c:numCache>
                <c:formatCode>General</c:formatCode>
                <c:ptCount val="34"/>
                <c:pt idx="0">
                  <c:v>214.14213562373095</c:v>
                </c:pt>
                <c:pt idx="1">
                  <c:v>213.99213562373095</c:v>
                </c:pt>
                <c:pt idx="2">
                  <c:v>213.54213562373093</c:v>
                </c:pt>
                <c:pt idx="3">
                  <c:v>212.79213562373093</c:v>
                </c:pt>
                <c:pt idx="4">
                  <c:v>211.74213562373095</c:v>
                </c:pt>
                <c:pt idx="5">
                  <c:v>210.39213562373095</c:v>
                </c:pt>
                <c:pt idx="6">
                  <c:v>208.74213562373097</c:v>
                </c:pt>
                <c:pt idx="7">
                  <c:v>206.79213562373096</c:v>
                </c:pt>
                <c:pt idx="8">
                  <c:v>204.54213562373096</c:v>
                </c:pt>
                <c:pt idx="9">
                  <c:v>201.99213562373097</c:v>
                </c:pt>
                <c:pt idx="10">
                  <c:v>199.14213562373095</c:v>
                </c:pt>
                <c:pt idx="11">
                  <c:v>195.99213562373095</c:v>
                </c:pt>
                <c:pt idx="12">
                  <c:v>192.54213562373096</c:v>
                </c:pt>
                <c:pt idx="13">
                  <c:v>188.79213562373096</c:v>
                </c:pt>
                <c:pt idx="14">
                  <c:v>184.74213562373095</c:v>
                </c:pt>
                <c:pt idx="15">
                  <c:v>180.39213562373095</c:v>
                </c:pt>
                <c:pt idx="16">
                  <c:v>175.74213562373097</c:v>
                </c:pt>
                <c:pt idx="17">
                  <c:v>170.79213562373096</c:v>
                </c:pt>
                <c:pt idx="18">
                  <c:v>165.54213562373096</c:v>
                </c:pt>
                <c:pt idx="19">
                  <c:v>159.99213562373095</c:v>
                </c:pt>
                <c:pt idx="20">
                  <c:v>154.14213562373095</c:v>
                </c:pt>
                <c:pt idx="21">
                  <c:v>147.99213562373095</c:v>
                </c:pt>
                <c:pt idx="22">
                  <c:v>141.54213562373093</c:v>
                </c:pt>
                <c:pt idx="23">
                  <c:v>134.79213562373096</c:v>
                </c:pt>
                <c:pt idx="24">
                  <c:v>127.74213562373095</c:v>
                </c:pt>
                <c:pt idx="25">
                  <c:v>120.39213562373095</c:v>
                </c:pt>
                <c:pt idx="26">
                  <c:v>112.74213562373097</c:v>
                </c:pt>
                <c:pt idx="27">
                  <c:v>104.79213562373099</c:v>
                </c:pt>
                <c:pt idx="28">
                  <c:v>96.542135623730999</c:v>
                </c:pt>
                <c:pt idx="29">
                  <c:v>87.992135623730988</c:v>
                </c:pt>
                <c:pt idx="30">
                  <c:v>79.142135623730994</c:v>
                </c:pt>
                <c:pt idx="31">
                  <c:v>69.992135623731002</c:v>
                </c:pt>
                <c:pt idx="32">
                  <c:v>60.542135623731014</c:v>
                </c:pt>
                <c:pt idx="33">
                  <c:v>50.792135623731021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54-4D73-B6E8-A1C32B802028}"/>
            </c:ext>
          </c:extLst>
        </c:ser>
        <c:ser>
          <c:idx val="1"/>
          <c:order val="1"/>
          <c:tx>
            <c:strRef>
              <c:f>sphere!$AA$10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sphere!$Y$11:$Y$44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sphere!$AA$11:$AA$44</c:f>
              <c:numCache>
                <c:formatCode>General</c:formatCode>
                <c:ptCount val="34"/>
                <c:pt idx="0">
                  <c:v>0</c:v>
                </c:pt>
                <c:pt idx="1">
                  <c:v>0.16259999999999999</c:v>
                </c:pt>
                <c:pt idx="2">
                  <c:v>0.65039999999999998</c:v>
                </c:pt>
                <c:pt idx="3">
                  <c:v>1.4634</c:v>
                </c:pt>
                <c:pt idx="4">
                  <c:v>2.6015999999999999</c:v>
                </c:pt>
                <c:pt idx="5">
                  <c:v>4.0649999999999995</c:v>
                </c:pt>
                <c:pt idx="6">
                  <c:v>5.8535999999999984</c:v>
                </c:pt>
                <c:pt idx="7">
                  <c:v>7.9673999999999987</c:v>
                </c:pt>
                <c:pt idx="8">
                  <c:v>10.406399999999998</c:v>
                </c:pt>
                <c:pt idx="9">
                  <c:v>13.170599999999997</c:v>
                </c:pt>
                <c:pt idx="10">
                  <c:v>16.259999999999994</c:v>
                </c:pt>
                <c:pt idx="11">
                  <c:v>19.674599999999991</c:v>
                </c:pt>
                <c:pt idx="12">
                  <c:v>23.414399999999993</c:v>
                </c:pt>
                <c:pt idx="13">
                  <c:v>27.479399999999991</c:v>
                </c:pt>
                <c:pt idx="14">
                  <c:v>31.869599999999991</c:v>
                </c:pt>
                <c:pt idx="15">
                  <c:v>36.584999999999987</c:v>
                </c:pt>
                <c:pt idx="16">
                  <c:v>41.625599999999984</c:v>
                </c:pt>
                <c:pt idx="17">
                  <c:v>46.991399999999985</c:v>
                </c:pt>
                <c:pt idx="18">
                  <c:v>52.682399999999987</c:v>
                </c:pt>
                <c:pt idx="19">
                  <c:v>58.698599999999985</c:v>
                </c:pt>
                <c:pt idx="20">
                  <c:v>65.039999999999978</c:v>
                </c:pt>
                <c:pt idx="21">
                  <c:v>71.706599999999966</c:v>
                </c:pt>
                <c:pt idx="22">
                  <c:v>78.69839999999995</c:v>
                </c:pt>
                <c:pt idx="23">
                  <c:v>86.015399999999943</c:v>
                </c:pt>
                <c:pt idx="24">
                  <c:v>93.657599999999931</c:v>
                </c:pt>
                <c:pt idx="25">
                  <c:v>101.62499999999991</c:v>
                </c:pt>
                <c:pt idx="26">
                  <c:v>109.91759999999991</c:v>
                </c:pt>
                <c:pt idx="27">
                  <c:v>118.5353999999999</c:v>
                </c:pt>
                <c:pt idx="28">
                  <c:v>127.47839999999988</c:v>
                </c:pt>
                <c:pt idx="29">
                  <c:v>136.74659999999986</c:v>
                </c:pt>
                <c:pt idx="30">
                  <c:v>146.33999999999983</c:v>
                </c:pt>
                <c:pt idx="31">
                  <c:v>156.25859999999983</c:v>
                </c:pt>
                <c:pt idx="32">
                  <c:v>166.5023999999998</c:v>
                </c:pt>
                <c:pt idx="33">
                  <c:v>177.07139999999976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54-4D73-B6E8-A1C32B802028}"/>
            </c:ext>
          </c:extLst>
        </c:ser>
        <c:ser>
          <c:idx val="2"/>
          <c:order val="2"/>
          <c:tx>
            <c:strRef>
              <c:f>sphere!$AB$10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sphere!$Y$11:$Y$44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sphere!$AB$11:$AB$44</c:f>
              <c:numCache>
                <c:formatCode>General</c:formatCode>
                <c:ptCount val="34"/>
                <c:pt idx="0">
                  <c:v>214.14213562373095</c:v>
                </c:pt>
                <c:pt idx="1">
                  <c:v>214.15473562373094</c:v>
                </c:pt>
                <c:pt idx="2">
                  <c:v>214.19253562373092</c:v>
                </c:pt>
                <c:pt idx="3">
                  <c:v>214.25553562373094</c:v>
                </c:pt>
                <c:pt idx="4">
                  <c:v>214.34373562373094</c:v>
                </c:pt>
                <c:pt idx="5">
                  <c:v>214.45713562373095</c:v>
                </c:pt>
                <c:pt idx="6">
                  <c:v>214.59573562373097</c:v>
                </c:pt>
                <c:pt idx="7">
                  <c:v>214.75953562373095</c:v>
                </c:pt>
                <c:pt idx="8">
                  <c:v>214.94853562373095</c:v>
                </c:pt>
                <c:pt idx="9">
                  <c:v>215.16273562373098</c:v>
                </c:pt>
                <c:pt idx="10">
                  <c:v>215.40213562373094</c:v>
                </c:pt>
                <c:pt idx="11">
                  <c:v>215.66673562373094</c:v>
                </c:pt>
                <c:pt idx="12">
                  <c:v>215.95653562373096</c:v>
                </c:pt>
                <c:pt idx="13">
                  <c:v>216.27153562373095</c:v>
                </c:pt>
                <c:pt idx="14">
                  <c:v>216.61173562373094</c:v>
                </c:pt>
                <c:pt idx="15">
                  <c:v>216.97713562373093</c:v>
                </c:pt>
                <c:pt idx="16">
                  <c:v>217.36773562373097</c:v>
                </c:pt>
                <c:pt idx="17">
                  <c:v>217.78353562373093</c:v>
                </c:pt>
                <c:pt idx="18">
                  <c:v>218.22453562373096</c:v>
                </c:pt>
                <c:pt idx="19">
                  <c:v>218.69073562373092</c:v>
                </c:pt>
                <c:pt idx="20">
                  <c:v>219.18213562373091</c:v>
                </c:pt>
                <c:pt idx="21">
                  <c:v>219.6987356237309</c:v>
                </c:pt>
                <c:pt idx="22">
                  <c:v>220.24053562373086</c:v>
                </c:pt>
                <c:pt idx="23">
                  <c:v>220.8075356237309</c:v>
                </c:pt>
                <c:pt idx="24">
                  <c:v>221.39973562373086</c:v>
                </c:pt>
                <c:pt idx="25">
                  <c:v>222.01713562373087</c:v>
                </c:pt>
                <c:pt idx="26">
                  <c:v>222.65973562373088</c:v>
                </c:pt>
                <c:pt idx="27">
                  <c:v>223.32753562373088</c:v>
                </c:pt>
                <c:pt idx="28">
                  <c:v>224.02053562373089</c:v>
                </c:pt>
                <c:pt idx="29">
                  <c:v>224.73873562373086</c:v>
                </c:pt>
                <c:pt idx="30">
                  <c:v>225.48213562373081</c:v>
                </c:pt>
                <c:pt idx="31">
                  <c:v>226.25073562373083</c:v>
                </c:pt>
                <c:pt idx="32">
                  <c:v>227.04453562373081</c:v>
                </c:pt>
                <c:pt idx="33">
                  <c:v>227.86353562373077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54-4D73-B6E8-A1C32B802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97903"/>
        <c:axId val="2017870431"/>
      </c:scatterChart>
      <c:valAx>
        <c:axId val="212289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70431"/>
        <c:crosses val="autoZero"/>
        <c:crossBetween val="midCat"/>
      </c:valAx>
      <c:valAx>
        <c:axId val="20178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2897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Solid</a:t>
            </a:r>
            <a:r>
              <a:rPr lang="en-US" baseline="0"/>
              <a:t> Ball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solidBall!$F$3:$F$4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solidBall!$G$3:$G$4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7E-47C9-A920-6EE465BAE7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solidBall!$I$8:$I$41</c:f>
              <c:numCache>
                <c:formatCode>General</c:formatCode>
                <c:ptCount val="34"/>
                <c:pt idx="0">
                  <c:v>1.4142135623730949</c:v>
                </c:pt>
                <c:pt idx="1">
                  <c:v>1.4320707052302377</c:v>
                </c:pt>
                <c:pt idx="2">
                  <c:v>1.4856421338016663</c:v>
                </c:pt>
                <c:pt idx="3">
                  <c:v>1.5749278480873807</c:v>
                </c:pt>
                <c:pt idx="4">
                  <c:v>1.6999278480873807</c:v>
                </c:pt>
                <c:pt idx="5">
                  <c:v>1.8606421338016665</c:v>
                </c:pt>
                <c:pt idx="6">
                  <c:v>2.0570707052302382</c:v>
                </c:pt>
                <c:pt idx="7">
                  <c:v>2.2892135623730949</c:v>
                </c:pt>
                <c:pt idx="8">
                  <c:v>2.5570707052302382</c:v>
                </c:pt>
                <c:pt idx="9">
                  <c:v>2.8606421338016665</c:v>
                </c:pt>
                <c:pt idx="10">
                  <c:v>3.199927848087381</c:v>
                </c:pt>
                <c:pt idx="11">
                  <c:v>3.5749278480873814</c:v>
                </c:pt>
                <c:pt idx="12">
                  <c:v>3.985642133801667</c:v>
                </c:pt>
                <c:pt idx="13">
                  <c:v>4.4320707052302382</c:v>
                </c:pt>
                <c:pt idx="14">
                  <c:v>4.9142135623730958</c:v>
                </c:pt>
                <c:pt idx="15">
                  <c:v>5.432070705230239</c:v>
                </c:pt>
                <c:pt idx="16">
                  <c:v>5.9856421338016679</c:v>
                </c:pt>
                <c:pt idx="17">
                  <c:v>6.5749278480873814</c:v>
                </c:pt>
                <c:pt idx="18">
                  <c:v>7.1999278480873814</c:v>
                </c:pt>
                <c:pt idx="19">
                  <c:v>7.860642133801667</c:v>
                </c:pt>
                <c:pt idx="20">
                  <c:v>8.5570707052302382</c:v>
                </c:pt>
                <c:pt idx="21">
                  <c:v>9.2892135623730958</c:v>
                </c:pt>
                <c:pt idx="22">
                  <c:v>10.057070705230238</c:v>
                </c:pt>
                <c:pt idx="23">
                  <c:v>10.860642133801665</c:v>
                </c:pt>
                <c:pt idx="24">
                  <c:v>11.699927848087381</c:v>
                </c:pt>
                <c:pt idx="25">
                  <c:v>12.574927848087381</c:v>
                </c:pt>
                <c:pt idx="26">
                  <c:v>13.485642133801665</c:v>
                </c:pt>
                <c:pt idx="27">
                  <c:v>14.432070705230235</c:v>
                </c:pt>
                <c:pt idx="28">
                  <c:v>15.414213562373092</c:v>
                </c:pt>
                <c:pt idx="29">
                  <c:v>16.432070705230238</c:v>
                </c:pt>
                <c:pt idx="30">
                  <c:v>17.485642133801665</c:v>
                </c:pt>
                <c:pt idx="31">
                  <c:v>18.574927848087381</c:v>
                </c:pt>
                <c:pt idx="32">
                  <c:v>19.699927848087381</c:v>
                </c:pt>
                <c:pt idx="33">
                  <c:v>20.860642133801662</c:v>
                </c:pt>
              </c:numCache>
            </c:numRef>
          </c:xVal>
          <c:yVal>
            <c:numRef>
              <c:f>solidBall!$J$8:$J$41</c:f>
              <c:numCache>
                <c:formatCode>General</c:formatCode>
                <c:ptCount val="34"/>
                <c:pt idx="0">
                  <c:v>21.414213562373096</c:v>
                </c:pt>
                <c:pt idx="1">
                  <c:v>21.396356419515953</c:v>
                </c:pt>
                <c:pt idx="2">
                  <c:v>21.342784990944523</c:v>
                </c:pt>
                <c:pt idx="3">
                  <c:v>21.253499276658808</c:v>
                </c:pt>
                <c:pt idx="4">
                  <c:v>21.128499276658808</c:v>
                </c:pt>
                <c:pt idx="5">
                  <c:v>20.967784990944523</c:v>
                </c:pt>
                <c:pt idx="6">
                  <c:v>20.771356419515953</c:v>
                </c:pt>
                <c:pt idx="7">
                  <c:v>20.539213562373096</c:v>
                </c:pt>
                <c:pt idx="8">
                  <c:v>20.271356419515953</c:v>
                </c:pt>
                <c:pt idx="9">
                  <c:v>19.967784990944523</c:v>
                </c:pt>
                <c:pt idx="10">
                  <c:v>19.628499276658808</c:v>
                </c:pt>
                <c:pt idx="11">
                  <c:v>19.253499276658808</c:v>
                </c:pt>
                <c:pt idx="12">
                  <c:v>18.842784990944523</c:v>
                </c:pt>
                <c:pt idx="13">
                  <c:v>18.396356419515953</c:v>
                </c:pt>
                <c:pt idx="14">
                  <c:v>17.914213562373096</c:v>
                </c:pt>
                <c:pt idx="15">
                  <c:v>17.396356419515953</c:v>
                </c:pt>
                <c:pt idx="16">
                  <c:v>16.842784990944523</c:v>
                </c:pt>
                <c:pt idx="17">
                  <c:v>16.253499276658808</c:v>
                </c:pt>
                <c:pt idx="18">
                  <c:v>15.628499276658809</c:v>
                </c:pt>
                <c:pt idx="19">
                  <c:v>14.967784990944523</c:v>
                </c:pt>
                <c:pt idx="20">
                  <c:v>14.271356419515952</c:v>
                </c:pt>
                <c:pt idx="21">
                  <c:v>13.539213562373096</c:v>
                </c:pt>
                <c:pt idx="22">
                  <c:v>12.771356419515953</c:v>
                </c:pt>
                <c:pt idx="23">
                  <c:v>11.967784990944526</c:v>
                </c:pt>
                <c:pt idx="24">
                  <c:v>11.128499276658811</c:v>
                </c:pt>
                <c:pt idx="25">
                  <c:v>10.253499276658813</c:v>
                </c:pt>
                <c:pt idx="26">
                  <c:v>9.3427849909445282</c:v>
                </c:pt>
                <c:pt idx="27">
                  <c:v>8.396356419515957</c:v>
                </c:pt>
                <c:pt idx="28">
                  <c:v>7.4142135623730994</c:v>
                </c:pt>
                <c:pt idx="29">
                  <c:v>6.396356419515957</c:v>
                </c:pt>
                <c:pt idx="30">
                  <c:v>5.3427849909445264</c:v>
                </c:pt>
                <c:pt idx="31">
                  <c:v>4.2534992766588147</c:v>
                </c:pt>
                <c:pt idx="32">
                  <c:v>3.1284992766588147</c:v>
                </c:pt>
                <c:pt idx="33">
                  <c:v>1.96778499094453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08-4C5D-83F3-AF83FD84640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solidBall!$V$8:$V$41</c:f>
              <c:numCache>
                <c:formatCode>General</c:formatCode>
                <c:ptCount val="34"/>
                <c:pt idx="0">
                  <c:v>1.4142135623730951</c:v>
                </c:pt>
                <c:pt idx="1">
                  <c:v>1.4573238477765398</c:v>
                </c:pt>
                <c:pt idx="2">
                  <c:v>1.5916584395252844</c:v>
                </c:pt>
                <c:pt idx="3">
                  <c:v>1.8167711725195821</c:v>
                </c:pt>
                <c:pt idx="4">
                  <c:v>2.1308867672251472</c:v>
                </c:pt>
                <c:pt idx="5">
                  <c:v>2.5293629254016259</c:v>
                </c:pt>
                <c:pt idx="6">
                  <c:v>3.002641965055727</c:v>
                </c:pt>
                <c:pt idx="7">
                  <c:v>3.5339292667094058</c:v>
                </c:pt>
                <c:pt idx="8">
                  <c:v>4.0970599376640022</c:v>
                </c:pt>
                <c:pt idx="9">
                  <c:v>4.6553117111230842</c:v>
                </c:pt>
                <c:pt idx="10">
                  <c:v>5.162230822149497</c:v>
                </c:pt>
                <c:pt idx="11">
                  <c:v>5.5657274772940228</c:v>
                </c:pt>
                <c:pt idx="12">
                  <c:v>5.8165567812943415</c:v>
                </c:pt>
                <c:pt idx="13">
                  <c:v>5.8815626719374263</c:v>
                </c:pt>
                <c:pt idx="14">
                  <c:v>5.7604956476938254</c:v>
                </c:pt>
                <c:pt idx="15">
                  <c:v>5.5028031101337094</c:v>
                </c:pt>
                <c:pt idx="16">
                  <c:v>5.2179806280694097</c:v>
                </c:pt>
                <c:pt idx="17">
                  <c:v>5.0710013102184366</c:v>
                </c:pt>
                <c:pt idx="18">
                  <c:v>5.2548469401070639</c:v>
                </c:pt>
                <c:pt idx="19">
                  <c:v>5.9373005241333079</c:v>
                </c:pt>
                <c:pt idx="20">
                  <c:v>7.1899928316450774</c:v>
                </c:pt>
                <c:pt idx="21">
                  <c:v>8.9225210839506364</c:v>
                </c:pt>
                <c:pt idx="22">
                  <c:v>10.85722437592843</c:v>
                </c:pt>
                <c:pt idx="23">
                  <c:v>12.580744393826675</c:v>
                </c:pt>
                <c:pt idx="24">
                  <c:v>13.68645868794661</c:v>
                </c:pt>
                <c:pt idx="25">
                  <c:v>13.974855434246807</c:v>
                </c:pt>
                <c:pt idx="26">
                  <c:v>13.622016267744328</c:v>
                </c:pt>
                <c:pt idx="27">
                  <c:v>13.195363646655915</c:v>
                </c:pt>
                <c:pt idx="28">
                  <c:v>13.434198251870885</c:v>
                </c:pt>
                <c:pt idx="29">
                  <c:v>14.838644178156816</c:v>
                </c:pt>
                <c:pt idx="30">
                  <c:v>17.278785533752846</c:v>
                </c:pt>
                <c:pt idx="31">
                  <c:v>19.927028458350296</c:v>
                </c:pt>
                <c:pt idx="32">
                  <c:v>21.697869330253351</c:v>
                </c:pt>
                <c:pt idx="33">
                  <c:v>22.028987567275582</c:v>
                </c:pt>
              </c:numCache>
            </c:numRef>
          </c:xVal>
          <c:yVal>
            <c:numRef>
              <c:f>solidBall!$W$8:$W$41</c:f>
              <c:numCache>
                <c:formatCode>General</c:formatCode>
                <c:ptCount val="34"/>
                <c:pt idx="0">
                  <c:v>23.414213562373096</c:v>
                </c:pt>
                <c:pt idx="1">
                  <c:v>23.396196982858825</c:v>
                </c:pt>
                <c:pt idx="2">
                  <c:v>23.339973150062416</c:v>
                </c:pt>
                <c:pt idx="3">
                  <c:v>23.238823382800568</c:v>
                </c:pt>
                <c:pt idx="4">
                  <c:v>23.081516022622754</c:v>
                </c:pt>
                <c:pt idx="5">
                  <c:v>22.852675572087609</c:v>
                </c:pt>
                <c:pt idx="6">
                  <c:v>22.533711375985291</c:v>
                </c:pt>
                <c:pt idx="7">
                  <c:v>22.104679248799521</c:v>
                </c:pt>
                <c:pt idx="8">
                  <c:v>21.54745718512503</c:v>
                </c:pt>
                <c:pt idx="9">
                  <c:v>20.850486020873095</c:v>
                </c:pt>
                <c:pt idx="10">
                  <c:v>20.014979596968878</c:v>
                </c:pt>
                <c:pt idx="11">
                  <c:v>19.061882898573064</c:v>
                </c:pt>
                <c:pt idx="12">
                  <c:v>18.037954851351842</c:v>
                </c:pt>
                <c:pt idx="13">
                  <c:v>17.018324112764283</c:v>
                </c:pt>
                <c:pt idx="14">
                  <c:v>16.102085909014978</c:v>
                </c:pt>
                <c:pt idx="15">
                  <c:v>15.397607579141912</c:v>
                </c:pt>
                <c:pt idx="16">
                  <c:v>14.995978067463652</c:v>
                </c:pt>
                <c:pt idx="17">
                  <c:v>14.935089261263927</c:v>
                </c:pt>
                <c:pt idx="18">
                  <c:v>15.163031488932887</c:v>
                </c:pt>
                <c:pt idx="19">
                  <c:v>15.516198204241146</c:v>
                </c:pt>
                <c:pt idx="20">
                  <c:v>15.731184521572448</c:v>
                </c:pt>
                <c:pt idx="21">
                  <c:v>15.505310362194608</c:v>
                </c:pt>
                <c:pt idx="22">
                  <c:v>14.604319622438535</c:v>
                </c:pt>
                <c:pt idx="23">
                  <c:v>12.988200697927152</c:v>
                </c:pt>
                <c:pt idx="24">
                  <c:v>10.896776981037119</c:v>
                </c:pt>
                <c:pt idx="25">
                  <c:v>8.8251426147883123</c:v>
                </c:pt>
                <c:pt idx="26">
                  <c:v>7.3474398840541468</c:v>
                </c:pt>
                <c:pt idx="27">
                  <c:v>6.8245562886874689</c:v>
                </c:pt>
                <c:pt idx="28">
                  <c:v>7.1321863116031601</c:v>
                </c:pt>
                <c:pt idx="29">
                  <c:v>7.6050713994921013</c:v>
                </c:pt>
                <c:pt idx="30">
                  <c:v>7.3320588149859134</c:v>
                </c:pt>
                <c:pt idx="31">
                  <c:v>5.7272102183725053</c:v>
                </c:pt>
                <c:pt idx="32">
                  <c:v>3.0377808450120525</c:v>
                </c:pt>
                <c:pt idx="33">
                  <c:v>0.34452624752725258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08-4C5D-83F3-AF83FD84640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solidBall!$M$8:$M$30</c:f>
              <c:numCache>
                <c:formatCode>General</c:formatCode>
                <c:ptCount val="23"/>
                <c:pt idx="0">
                  <c:v>3.4142135623730949</c:v>
                </c:pt>
                <c:pt idx="1">
                  <c:v>3.3163265949634022</c:v>
                </c:pt>
                <c:pt idx="2">
                  <c:v>3.0322475511229898</c:v>
                </c:pt>
                <c:pt idx="3">
                  <c:v>2.5897840669580416</c:v>
                </c:pt>
                <c:pt idx="4">
                  <c:v>2.0322475511229898</c:v>
                </c:pt>
                <c:pt idx="5">
                  <c:v>1.4142135623730954</c:v>
                </c:pt>
                <c:pt idx="6">
                  <c:v>0.79617957362320046</c:v>
                </c:pt>
                <c:pt idx="7">
                  <c:v>0.23864305778814909</c:v>
                </c:pt>
                <c:pt idx="8">
                  <c:v>-0.20382042637679954</c:v>
                </c:pt>
                <c:pt idx="9">
                  <c:v>-0.48789947021721192</c:v>
                </c:pt>
                <c:pt idx="10">
                  <c:v>-0.58578643762690485</c:v>
                </c:pt>
                <c:pt idx="11">
                  <c:v>-0.48789947021721214</c:v>
                </c:pt>
                <c:pt idx="12">
                  <c:v>-0.20382042637679998</c:v>
                </c:pt>
                <c:pt idx="13">
                  <c:v>0.23864305778814865</c:v>
                </c:pt>
                <c:pt idx="14">
                  <c:v>0.79617957362320002</c:v>
                </c:pt>
                <c:pt idx="15">
                  <c:v>1.4142135623730947</c:v>
                </c:pt>
                <c:pt idx="16">
                  <c:v>2.0322475511229898</c:v>
                </c:pt>
                <c:pt idx="17">
                  <c:v>2.5897840669580408</c:v>
                </c:pt>
                <c:pt idx="18">
                  <c:v>3.0322475511229898</c:v>
                </c:pt>
                <c:pt idx="19">
                  <c:v>3.3163265949634022</c:v>
                </c:pt>
                <c:pt idx="20">
                  <c:v>3.4142135623730949</c:v>
                </c:pt>
                <c:pt idx="21">
                  <c:v>3.3163265949634022</c:v>
                </c:pt>
                <c:pt idx="22">
                  <c:v>3.0322475511229903</c:v>
                </c:pt>
              </c:numCache>
            </c:numRef>
          </c:xVal>
          <c:yVal>
            <c:numRef>
              <c:f>solidBall!$N$8:$N$30</c:f>
              <c:numCache>
                <c:formatCode>General</c:formatCode>
                <c:ptCount val="23"/>
                <c:pt idx="0">
                  <c:v>21.414213562373096</c:v>
                </c:pt>
                <c:pt idx="1">
                  <c:v>22.032247551122989</c:v>
                </c:pt>
                <c:pt idx="2">
                  <c:v>22.589784066958043</c:v>
                </c:pt>
                <c:pt idx="3">
                  <c:v>23.032247551122992</c:v>
                </c:pt>
                <c:pt idx="4">
                  <c:v>23.316326594963403</c:v>
                </c:pt>
                <c:pt idx="5">
                  <c:v>23.414213562373096</c:v>
                </c:pt>
                <c:pt idx="6">
                  <c:v>23.316326594963403</c:v>
                </c:pt>
                <c:pt idx="7">
                  <c:v>23.032247551122992</c:v>
                </c:pt>
                <c:pt idx="8">
                  <c:v>22.589784066958043</c:v>
                </c:pt>
                <c:pt idx="9">
                  <c:v>22.032247551122992</c:v>
                </c:pt>
                <c:pt idx="10">
                  <c:v>21.414213562373096</c:v>
                </c:pt>
                <c:pt idx="11">
                  <c:v>20.796179573623203</c:v>
                </c:pt>
                <c:pt idx="12">
                  <c:v>20.238643057788149</c:v>
                </c:pt>
                <c:pt idx="13">
                  <c:v>19.796179573623203</c:v>
                </c:pt>
                <c:pt idx="14">
                  <c:v>19.512100529782789</c:v>
                </c:pt>
                <c:pt idx="15">
                  <c:v>19.414213562373096</c:v>
                </c:pt>
                <c:pt idx="16">
                  <c:v>19.512100529782789</c:v>
                </c:pt>
                <c:pt idx="17">
                  <c:v>19.796179573623199</c:v>
                </c:pt>
                <c:pt idx="18">
                  <c:v>20.238643057788149</c:v>
                </c:pt>
                <c:pt idx="19">
                  <c:v>20.796179573623199</c:v>
                </c:pt>
                <c:pt idx="20">
                  <c:v>21.414213562373096</c:v>
                </c:pt>
                <c:pt idx="21">
                  <c:v>22.032247551122989</c:v>
                </c:pt>
                <c:pt idx="22">
                  <c:v>22.589784066958043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08-4C5D-83F3-AF83FD84640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solidBall!$K$3:$K$4</c:f>
              <c:numCache>
                <c:formatCode>General</c:formatCode>
                <c:ptCount val="2"/>
                <c:pt idx="0">
                  <c:v>1.4142135623730949</c:v>
                </c:pt>
                <c:pt idx="1">
                  <c:v>1.4142135623730951</c:v>
                </c:pt>
              </c:numCache>
            </c:numRef>
          </c:xVal>
          <c:yVal>
            <c:numRef>
              <c:f>solidBall!$L$3:$L$4</c:f>
              <c:numCache>
                <c:formatCode>General</c:formatCode>
                <c:ptCount val="2"/>
                <c:pt idx="0">
                  <c:v>21.414213562373096</c:v>
                </c:pt>
                <c:pt idx="1">
                  <c:v>23.414213562373096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08-4C5D-83F3-AF83FD846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2607"/>
        <c:axId val="148254831"/>
      </c:scatterChart>
      <c:valAx>
        <c:axId val="15753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54831"/>
        <c:crosses val="autoZero"/>
        <c:crossBetween val="midCat"/>
      </c:valAx>
      <c:valAx>
        <c:axId val="1482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53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solidBall!$Z$7</c:f>
              <c:strCache>
                <c:ptCount val="1"/>
                <c:pt idx="0">
                  <c:v>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solidBall!$Y$8:$Y$41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solidBall!$Z$8:$Z$41</c:f>
              <c:numCache>
                <c:formatCode>General</c:formatCode>
                <c:ptCount val="34"/>
                <c:pt idx="0">
                  <c:v>214.14213562373095</c:v>
                </c:pt>
                <c:pt idx="1">
                  <c:v>213.96356419515953</c:v>
                </c:pt>
                <c:pt idx="2">
                  <c:v>213.42784990944523</c:v>
                </c:pt>
                <c:pt idx="3">
                  <c:v>212.53499276658806</c:v>
                </c:pt>
                <c:pt idx="4">
                  <c:v>211.28499276658806</c:v>
                </c:pt>
                <c:pt idx="5">
                  <c:v>209.67784990944523</c:v>
                </c:pt>
                <c:pt idx="6">
                  <c:v>207.71356419515953</c:v>
                </c:pt>
                <c:pt idx="7">
                  <c:v>205.39213562373095</c:v>
                </c:pt>
                <c:pt idx="8">
                  <c:v>202.71356419515953</c:v>
                </c:pt>
                <c:pt idx="9">
                  <c:v>199.67784990944523</c:v>
                </c:pt>
                <c:pt idx="10">
                  <c:v>196.28499276658806</c:v>
                </c:pt>
                <c:pt idx="11">
                  <c:v>192.53499276658806</c:v>
                </c:pt>
                <c:pt idx="12">
                  <c:v>188.42784990944523</c:v>
                </c:pt>
                <c:pt idx="13">
                  <c:v>183.96356419515953</c:v>
                </c:pt>
                <c:pt idx="14">
                  <c:v>179.14213562373095</c:v>
                </c:pt>
                <c:pt idx="15">
                  <c:v>173.96356419515953</c:v>
                </c:pt>
                <c:pt idx="16">
                  <c:v>168.42784990944523</c:v>
                </c:pt>
                <c:pt idx="17">
                  <c:v>162.53499276658806</c:v>
                </c:pt>
                <c:pt idx="18">
                  <c:v>156.28499276658809</c:v>
                </c:pt>
                <c:pt idx="19">
                  <c:v>149.67784990944523</c:v>
                </c:pt>
                <c:pt idx="20">
                  <c:v>142.71356419515951</c:v>
                </c:pt>
                <c:pt idx="21">
                  <c:v>135.39213562373095</c:v>
                </c:pt>
                <c:pt idx="22">
                  <c:v>127.71356419515953</c:v>
                </c:pt>
                <c:pt idx="23">
                  <c:v>119.67784990944526</c:v>
                </c:pt>
                <c:pt idx="24">
                  <c:v>111.28499276658812</c:v>
                </c:pt>
                <c:pt idx="25">
                  <c:v>102.53499276658813</c:v>
                </c:pt>
                <c:pt idx="26">
                  <c:v>93.427849909445285</c:v>
                </c:pt>
                <c:pt idx="27">
                  <c:v>83.963564195159563</c:v>
                </c:pt>
                <c:pt idx="28">
                  <c:v>74.142135623730994</c:v>
                </c:pt>
                <c:pt idx="29">
                  <c:v>63.96356419515957</c:v>
                </c:pt>
                <c:pt idx="30">
                  <c:v>53.427849909445264</c:v>
                </c:pt>
                <c:pt idx="31">
                  <c:v>42.534992766588147</c:v>
                </c:pt>
                <c:pt idx="32">
                  <c:v>31.284992766588147</c:v>
                </c:pt>
                <c:pt idx="33">
                  <c:v>19.6778499094453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4-4150-B377-F3822600916C}"/>
            </c:ext>
          </c:extLst>
        </c:ser>
        <c:ser>
          <c:idx val="1"/>
          <c:order val="1"/>
          <c:tx>
            <c:strRef>
              <c:f>solidBall!$AA$7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solidBall!$Y$8:$Y$41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solidBall!$AA$8:$AA$41</c:f>
              <c:numCache>
                <c:formatCode>General</c:formatCode>
                <c:ptCount val="34"/>
                <c:pt idx="0">
                  <c:v>0</c:v>
                </c:pt>
                <c:pt idx="1">
                  <c:v>0.18928571428571431</c:v>
                </c:pt>
                <c:pt idx="2">
                  <c:v>0.75714285714285723</c:v>
                </c:pt>
                <c:pt idx="3">
                  <c:v>1.7035714285714283</c:v>
                </c:pt>
                <c:pt idx="4">
                  <c:v>3.0285714285714289</c:v>
                </c:pt>
                <c:pt idx="5">
                  <c:v>4.7321428571428577</c:v>
                </c:pt>
                <c:pt idx="6">
                  <c:v>6.8142857142857149</c:v>
                </c:pt>
                <c:pt idx="7">
                  <c:v>9.2750000000000021</c:v>
                </c:pt>
                <c:pt idx="8">
                  <c:v>12.114285714285716</c:v>
                </c:pt>
                <c:pt idx="9">
                  <c:v>15.332142857142861</c:v>
                </c:pt>
                <c:pt idx="10">
                  <c:v>18.928571428571434</c:v>
                </c:pt>
                <c:pt idx="11">
                  <c:v>22.903571428571436</c:v>
                </c:pt>
                <c:pt idx="12">
                  <c:v>27.257142857142867</c:v>
                </c:pt>
                <c:pt idx="13">
                  <c:v>31.989285714285725</c:v>
                </c:pt>
                <c:pt idx="14">
                  <c:v>37.100000000000016</c:v>
                </c:pt>
                <c:pt idx="15">
                  <c:v>42.589285714285737</c:v>
                </c:pt>
                <c:pt idx="16">
                  <c:v>48.457142857142877</c:v>
                </c:pt>
                <c:pt idx="17">
                  <c:v>54.703571428571436</c:v>
                </c:pt>
                <c:pt idx="18">
                  <c:v>61.328571428571436</c:v>
                </c:pt>
                <c:pt idx="19">
                  <c:v>68.332142857142856</c:v>
                </c:pt>
                <c:pt idx="20">
                  <c:v>75.714285714285708</c:v>
                </c:pt>
                <c:pt idx="21">
                  <c:v>83.474999999999994</c:v>
                </c:pt>
                <c:pt idx="22">
                  <c:v>91.6142857142857</c:v>
                </c:pt>
                <c:pt idx="23">
                  <c:v>100.13214285714284</c:v>
                </c:pt>
                <c:pt idx="24">
                  <c:v>109.02857142857141</c:v>
                </c:pt>
                <c:pt idx="25">
                  <c:v>118.30357142857139</c:v>
                </c:pt>
                <c:pt idx="26">
                  <c:v>127.95714285714281</c:v>
                </c:pt>
                <c:pt idx="27">
                  <c:v>137.98928571428564</c:v>
                </c:pt>
                <c:pt idx="28">
                  <c:v>148.39999999999995</c:v>
                </c:pt>
                <c:pt idx="29">
                  <c:v>159.18928571428563</c:v>
                </c:pt>
                <c:pt idx="30">
                  <c:v>170.35714285714278</c:v>
                </c:pt>
                <c:pt idx="31">
                  <c:v>181.90357142857135</c:v>
                </c:pt>
                <c:pt idx="32">
                  <c:v>193.82857142857134</c:v>
                </c:pt>
                <c:pt idx="33">
                  <c:v>206.13214285714281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24-4150-B377-F3822600916C}"/>
            </c:ext>
          </c:extLst>
        </c:ser>
        <c:ser>
          <c:idx val="2"/>
          <c:order val="2"/>
          <c:tx>
            <c:strRef>
              <c:f>solidBall!$AB$7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solidBall!$Y$8:$Y$41</c:f>
              <c:numCache>
                <c:formatCode>General</c:formatCode>
                <c:ptCount val="3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</c:numCache>
            </c:numRef>
          </c:xVal>
          <c:yVal>
            <c:numRef>
              <c:f>solidBall!$AB$8:$AB$41</c:f>
              <c:numCache>
                <c:formatCode>General</c:formatCode>
                <c:ptCount val="34"/>
                <c:pt idx="0">
                  <c:v>214.14213562373095</c:v>
                </c:pt>
                <c:pt idx="1">
                  <c:v>214.15284990944525</c:v>
                </c:pt>
                <c:pt idx="2">
                  <c:v>214.1849927665881</c:v>
                </c:pt>
                <c:pt idx="3">
                  <c:v>214.23856419515948</c:v>
                </c:pt>
                <c:pt idx="4">
                  <c:v>214.3135641951595</c:v>
                </c:pt>
                <c:pt idx="5">
                  <c:v>214.40999276658809</c:v>
                </c:pt>
                <c:pt idx="6">
                  <c:v>214.52784990944525</c:v>
                </c:pt>
                <c:pt idx="7">
                  <c:v>214.66713562373096</c:v>
                </c:pt>
                <c:pt idx="8">
                  <c:v>214.82784990944526</c:v>
                </c:pt>
                <c:pt idx="9">
                  <c:v>215.00999276658808</c:v>
                </c:pt>
                <c:pt idx="10">
                  <c:v>215.21356419515951</c:v>
                </c:pt>
                <c:pt idx="11">
                  <c:v>215.4385641951595</c:v>
                </c:pt>
                <c:pt idx="12">
                  <c:v>215.6849927665881</c:v>
                </c:pt>
                <c:pt idx="13">
                  <c:v>215.95284990944526</c:v>
                </c:pt>
                <c:pt idx="14">
                  <c:v>216.24213562373097</c:v>
                </c:pt>
                <c:pt idx="15">
                  <c:v>216.55284990944529</c:v>
                </c:pt>
                <c:pt idx="16">
                  <c:v>216.88499276658811</c:v>
                </c:pt>
                <c:pt idx="17">
                  <c:v>217.23856419515948</c:v>
                </c:pt>
                <c:pt idx="18">
                  <c:v>217.61356419515954</c:v>
                </c:pt>
                <c:pt idx="19">
                  <c:v>218.00999276658808</c:v>
                </c:pt>
                <c:pt idx="20">
                  <c:v>218.42784990944523</c:v>
                </c:pt>
                <c:pt idx="21">
                  <c:v>218.86713562373095</c:v>
                </c:pt>
                <c:pt idx="22">
                  <c:v>219.32784990944523</c:v>
                </c:pt>
                <c:pt idx="23">
                  <c:v>219.8099927665881</c:v>
                </c:pt>
                <c:pt idx="24">
                  <c:v>220.31356419515953</c:v>
                </c:pt>
                <c:pt idx="25">
                  <c:v>220.83856419515951</c:v>
                </c:pt>
                <c:pt idx="26">
                  <c:v>221.38499276658808</c:v>
                </c:pt>
                <c:pt idx="27">
                  <c:v>221.95284990944521</c:v>
                </c:pt>
                <c:pt idx="28">
                  <c:v>222.54213562373093</c:v>
                </c:pt>
                <c:pt idx="29">
                  <c:v>223.15284990944519</c:v>
                </c:pt>
                <c:pt idx="30">
                  <c:v>223.78499276658803</c:v>
                </c:pt>
                <c:pt idx="31">
                  <c:v>224.4385641951595</c:v>
                </c:pt>
                <c:pt idx="32">
                  <c:v>225.11356419515948</c:v>
                </c:pt>
                <c:pt idx="33">
                  <c:v>225.8099927665881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24-4150-B377-F38226009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145487"/>
        <c:axId val="1648623951"/>
      </c:scatterChart>
      <c:valAx>
        <c:axId val="164014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623951"/>
        <c:crosses val="autoZero"/>
        <c:crossBetween val="midCat"/>
      </c:valAx>
      <c:valAx>
        <c:axId val="16486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14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18</xdr:row>
      <xdr:rowOff>7620</xdr:rowOff>
    </xdr:from>
    <xdr:to>
      <xdr:col>11</xdr:col>
      <xdr:colOff>365760</xdr:colOff>
      <xdr:row>41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32BFF4F-F71A-43F8-9C90-3935A1A28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563880</xdr:colOff>
      <xdr:row>12</xdr:row>
      <xdr:rowOff>160020</xdr:rowOff>
    </xdr:from>
    <xdr:to>
      <xdr:col>23</xdr:col>
      <xdr:colOff>411480</xdr:colOff>
      <xdr:row>27</xdr:row>
      <xdr:rowOff>160020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A108942-B24E-42A6-B692-7E44D241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12</xdr:row>
      <xdr:rowOff>175260</xdr:rowOff>
    </xdr:from>
    <xdr:to>
      <xdr:col>9</xdr:col>
      <xdr:colOff>480060</xdr:colOff>
      <xdr:row>32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FAE8585-1A47-4CA7-975A-7E9068678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167640</xdr:colOff>
      <xdr:row>12</xdr:row>
      <xdr:rowOff>160020</xdr:rowOff>
    </xdr:from>
    <xdr:to>
      <xdr:col>27</xdr:col>
      <xdr:colOff>327660</xdr:colOff>
      <xdr:row>29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88BB5E-0EFD-4A34-BD69-FC41CA1E4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44"/>
  <sheetViews>
    <sheetView tabSelected="1" topLeftCell="C12" workbookViewId="0">
      <selection activeCell="AA12" sqref="AA12"/>
    </sheetView>
  </sheetViews>
  <sheetFormatPr defaultRowHeight="14.4" x14ac:dyDescent="0.3"/>
  <cols>
    <col min="20" max="20" width="9" customWidth="1"/>
    <col min="21" max="21" width="12.44140625" customWidth="1"/>
    <col min="22" max="22" width="11.88671875" customWidth="1"/>
    <col min="24" max="24" width="9.6640625" customWidth="1"/>
  </cols>
  <sheetData>
    <row r="2" spans="2:28" x14ac:dyDescent="0.3">
      <c r="B2" t="s">
        <v>0</v>
      </c>
      <c r="C2">
        <v>20</v>
      </c>
      <c r="E2" t="s">
        <v>31</v>
      </c>
      <c r="F2">
        <f>2/3*m*_r^2</f>
        <v>2.6666666666666665</v>
      </c>
    </row>
    <row r="3" spans="2:28" x14ac:dyDescent="0.3">
      <c r="B3" t="s">
        <v>1</v>
      </c>
      <c r="C3">
        <f>RADIANS(45)</f>
        <v>0.78539816339744828</v>
      </c>
    </row>
    <row r="4" spans="2:28" x14ac:dyDescent="0.3">
      <c r="B4" t="s">
        <v>2</v>
      </c>
      <c r="C4">
        <v>10</v>
      </c>
      <c r="E4" t="s">
        <v>7</v>
      </c>
      <c r="F4">
        <f>g*SIN(alpha)/(1+I/(m*_r^2))</f>
        <v>4.2426406871192848</v>
      </c>
      <c r="L4" t="s">
        <v>29</v>
      </c>
      <c r="M4" t="s">
        <v>30</v>
      </c>
    </row>
    <row r="5" spans="2:28" x14ac:dyDescent="0.3">
      <c r="B5" t="s">
        <v>3</v>
      </c>
      <c r="C5">
        <v>0.1</v>
      </c>
      <c r="E5" t="s">
        <v>8</v>
      </c>
      <c r="F5">
        <f>acc/_r</f>
        <v>2.1213203435596424</v>
      </c>
      <c r="H5">
        <v>0</v>
      </c>
      <c r="I5">
        <v>20</v>
      </c>
      <c r="L5">
        <f>$I$11</f>
        <v>1.4142135623730949</v>
      </c>
      <c r="M5">
        <f>$J$11</f>
        <v>21.414213562373096</v>
      </c>
    </row>
    <row r="6" spans="2:28" x14ac:dyDescent="0.3">
      <c r="B6" t="s">
        <v>4</v>
      </c>
      <c r="C6">
        <v>2</v>
      </c>
      <c r="E6" t="s">
        <v>23</v>
      </c>
      <c r="F6">
        <f>eps_+acc*dt/2</f>
        <v>2.3334523779156067</v>
      </c>
      <c r="H6">
        <v>20</v>
      </c>
      <c r="I6">
        <v>0</v>
      </c>
      <c r="L6">
        <f>$V$11</f>
        <v>1.4142135623730951</v>
      </c>
      <c r="M6">
        <f>$W$11</f>
        <v>23.414213562373096</v>
      </c>
    </row>
    <row r="7" spans="2:28" x14ac:dyDescent="0.3">
      <c r="B7" t="s">
        <v>5</v>
      </c>
      <c r="C7">
        <v>1</v>
      </c>
    </row>
    <row r="10" spans="2:28" x14ac:dyDescent="0.3"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17</v>
      </c>
      <c r="L10" t="s">
        <v>32</v>
      </c>
      <c r="M10" t="s">
        <v>33</v>
      </c>
      <c r="N10" t="s">
        <v>17</v>
      </c>
      <c r="P10" t="s">
        <v>20</v>
      </c>
      <c r="Q10" t="s">
        <v>18</v>
      </c>
      <c r="R10" t="s">
        <v>21</v>
      </c>
      <c r="S10" t="s">
        <v>19</v>
      </c>
      <c r="T10" t="s">
        <v>22</v>
      </c>
      <c r="U10" t="s">
        <v>23</v>
      </c>
      <c r="V10" t="s">
        <v>24</v>
      </c>
      <c r="W10" t="s">
        <v>25</v>
      </c>
      <c r="Y10" t="s">
        <v>9</v>
      </c>
      <c r="Z10" t="s">
        <v>26</v>
      </c>
      <c r="AA10" t="s">
        <v>27</v>
      </c>
      <c r="AB10" t="s">
        <v>28</v>
      </c>
    </row>
    <row r="11" spans="2:28" x14ac:dyDescent="0.3">
      <c r="B11">
        <v>0</v>
      </c>
      <c r="C11">
        <v>0</v>
      </c>
      <c r="D11">
        <f t="shared" ref="D11:D44" si="0">_r</f>
        <v>2</v>
      </c>
      <c r="E11">
        <v>0</v>
      </c>
      <c r="F11">
        <f t="shared" ref="F11:F44" si="1">E11+acc*dt/2</f>
        <v>0.21213203435596426</v>
      </c>
      <c r="G11">
        <f t="shared" ref="G11:G44" si="2">F11*dt</f>
        <v>2.1213203435596427E-2</v>
      </c>
      <c r="H11">
        <f t="shared" ref="H11:H44" si="3">acc*dt</f>
        <v>0.42426406871192851</v>
      </c>
      <c r="I11">
        <f>C11*COS(-alpha)-D11*SIN(-alpha)</f>
        <v>1.4142135623730949</v>
      </c>
      <c r="J11">
        <f>C11*SIN(-alpha)+D11*COS(-alpha)+h</f>
        <v>21.414213562373096</v>
      </c>
      <c r="L11">
        <v>0</v>
      </c>
      <c r="M11">
        <f>_r*COS(L11)+$V$11</f>
        <v>3.4142135623730949</v>
      </c>
      <c r="N11">
        <f>_r*SIN(L11)+$J$11</f>
        <v>21.414213562373096</v>
      </c>
      <c r="P11">
        <v>0</v>
      </c>
      <c r="Q11">
        <v>0</v>
      </c>
      <c r="R11">
        <f t="shared" ref="R11:R44" si="4">T11*dt</f>
        <v>1.0606601717798213E-2</v>
      </c>
      <c r="S11">
        <f t="shared" ref="S11:S44" si="5">U11*dt</f>
        <v>0.23334523779156069</v>
      </c>
      <c r="T11">
        <f>Q11+eps_*dt/2</f>
        <v>0.10606601717798213</v>
      </c>
      <c r="U11">
        <f t="shared" ref="U11:U44" si="6">eps_+acc*dt/2</f>
        <v>2.3334523779156067</v>
      </c>
      <c r="V11">
        <f>_r*COS(PI()/2-P11)+I11</f>
        <v>1.4142135623730951</v>
      </c>
      <c r="W11">
        <f>_r*SIN(PI()/2-P11)+J11</f>
        <v>23.414213562373096</v>
      </c>
      <c r="Y11">
        <v>0</v>
      </c>
      <c r="Z11">
        <f>m*g*J11</f>
        <v>214.14213562373095</v>
      </c>
      <c r="AA11">
        <f>m*E11^2/2+I*Q11^2/2</f>
        <v>0</v>
      </c>
      <c r="AB11">
        <f>Z11+AA11</f>
        <v>214.14213562373095</v>
      </c>
    </row>
    <row r="12" spans="2:28" x14ac:dyDescent="0.3">
      <c r="B12">
        <f t="shared" ref="B12:B44" si="7">B11+dt</f>
        <v>0.1</v>
      </c>
      <c r="C12">
        <f t="shared" ref="C12:C17" si="8">C11+G11</f>
        <v>2.1213203435596427E-2</v>
      </c>
      <c r="D12">
        <f t="shared" si="0"/>
        <v>2</v>
      </c>
      <c r="E12">
        <f t="shared" ref="E12:E17" si="9">E11+H11</f>
        <v>0.42426406871192851</v>
      </c>
      <c r="F12">
        <f t="shared" si="1"/>
        <v>0.63639610306789274</v>
      </c>
      <c r="G12">
        <f t="shared" si="2"/>
        <v>6.3639610306789274E-2</v>
      </c>
      <c r="H12">
        <f t="shared" si="3"/>
        <v>0.42426406871192851</v>
      </c>
      <c r="I12">
        <f t="shared" ref="I12:I44" si="10">C12*COS(-alpha)-D12*SIN(-alpha)</f>
        <v>1.4292135623730948</v>
      </c>
      <c r="J12">
        <f t="shared" ref="J12:J44" si="11">C12*SIN(-alpha)+D12*COS(-alpha)+h</f>
        <v>21.399213562373095</v>
      </c>
      <c r="L12">
        <f>PI()/10+L11</f>
        <v>0.31415926535897931</v>
      </c>
      <c r="M12">
        <f t="shared" ref="M11:M32" si="12">_r*COS(L12)+$V$11</f>
        <v>3.3163265949634022</v>
      </c>
      <c r="N12">
        <f t="shared" ref="N11:N32" si="13">_r*SIN(L12)+$J$11</f>
        <v>22.032247551122989</v>
      </c>
      <c r="P12">
        <f t="shared" ref="P12:Q15" si="14">P11+R11</f>
        <v>1.0606601717798213E-2</v>
      </c>
      <c r="Q12">
        <f t="shared" si="14"/>
        <v>0.23334523779156069</v>
      </c>
      <c r="R12">
        <f t="shared" si="4"/>
        <v>3.3941125496954286E-2</v>
      </c>
      <c r="S12">
        <f t="shared" si="5"/>
        <v>0.23334523779156069</v>
      </c>
      <c r="T12">
        <f t="shared" ref="T11:T44" si="15">Q12+eps_*dt/2</f>
        <v>0.33941125496954283</v>
      </c>
      <c r="U12">
        <f t="shared" si="6"/>
        <v>2.3334523779156067</v>
      </c>
      <c r="V12">
        <f t="shared" ref="V11:V44" si="16">_r*COS(PI()/2-P12)+I12</f>
        <v>1.4504263680633642</v>
      </c>
      <c r="W12">
        <f t="shared" ref="W11:W44" si="17">_r*SIN(PI()/2-P12)+J12</f>
        <v>23.399101063427779</v>
      </c>
      <c r="Y12">
        <f t="shared" ref="Y12:Y44" si="18">Y11+dt</f>
        <v>0.1</v>
      </c>
      <c r="Z12">
        <f t="shared" ref="Z11:Z44" si="19">m*g*J12</f>
        <v>213.99213562373095</v>
      </c>
      <c r="AA12">
        <f t="shared" ref="AA11:AA44" si="20">m*E12^2/2+I*Q12^2/2</f>
        <v>0.16259999999999999</v>
      </c>
      <c r="AB12">
        <f>Z12+AA12</f>
        <v>214.15473562373094</v>
      </c>
    </row>
    <row r="13" spans="2:28" x14ac:dyDescent="0.3">
      <c r="B13">
        <f t="shared" si="7"/>
        <v>0.2</v>
      </c>
      <c r="C13">
        <f t="shared" si="8"/>
        <v>8.4852813742385708E-2</v>
      </c>
      <c r="D13">
        <f t="shared" si="0"/>
        <v>2</v>
      </c>
      <c r="E13">
        <f t="shared" si="9"/>
        <v>0.84852813742385702</v>
      </c>
      <c r="F13">
        <f t="shared" si="1"/>
        <v>1.0606601717798212</v>
      </c>
      <c r="G13">
        <f t="shared" si="2"/>
        <v>0.10606601717798213</v>
      </c>
      <c r="H13">
        <f t="shared" si="3"/>
        <v>0.42426406871192851</v>
      </c>
      <c r="I13">
        <f t="shared" si="10"/>
        <v>1.474213562373095</v>
      </c>
      <c r="J13">
        <f t="shared" si="11"/>
        <v>21.354213562373094</v>
      </c>
      <c r="L13">
        <f t="shared" ref="L12:L32" si="21">PI()/10+L12</f>
        <v>0.62831853071795862</v>
      </c>
      <c r="M13">
        <f t="shared" si="12"/>
        <v>3.0322475511229898</v>
      </c>
      <c r="N13">
        <f t="shared" si="13"/>
        <v>22.589784066958043</v>
      </c>
      <c r="P13">
        <f t="shared" si="14"/>
        <v>4.4547727214752503E-2</v>
      </c>
      <c r="Q13">
        <f t="shared" si="14"/>
        <v>0.46669047558312138</v>
      </c>
      <c r="R13">
        <f t="shared" si="4"/>
        <v>5.7275649276110355E-2</v>
      </c>
      <c r="S13">
        <f t="shared" si="5"/>
        <v>0.23334523779156069</v>
      </c>
      <c r="T13">
        <f t="shared" si="15"/>
        <v>0.57275649276110352</v>
      </c>
      <c r="U13">
        <f t="shared" si="6"/>
        <v>2.3334523779156067</v>
      </c>
      <c r="V13">
        <f t="shared" si="16"/>
        <v>1.5632795514049036</v>
      </c>
      <c r="W13">
        <f t="shared" si="17"/>
        <v>23.352229390538071</v>
      </c>
      <c r="Y13">
        <f t="shared" si="18"/>
        <v>0.2</v>
      </c>
      <c r="Z13">
        <f t="shared" si="19"/>
        <v>213.54213562373093</v>
      </c>
      <c r="AA13">
        <f t="shared" si="20"/>
        <v>0.65039999999999998</v>
      </c>
      <c r="AB13">
        <f t="shared" ref="AB13:AB36" si="22">Z13+AA13</f>
        <v>214.19253562373092</v>
      </c>
    </row>
    <row r="14" spans="2:28" x14ac:dyDescent="0.3">
      <c r="B14">
        <f t="shared" si="7"/>
        <v>0.30000000000000004</v>
      </c>
      <c r="C14">
        <f t="shared" si="8"/>
        <v>0.19091883092036782</v>
      </c>
      <c r="D14">
        <f t="shared" si="0"/>
        <v>2</v>
      </c>
      <c r="E14">
        <f t="shared" si="9"/>
        <v>1.2727922061357855</v>
      </c>
      <c r="F14">
        <f t="shared" si="1"/>
        <v>1.4849242404917498</v>
      </c>
      <c r="G14">
        <f t="shared" si="2"/>
        <v>0.14849242404917498</v>
      </c>
      <c r="H14">
        <f t="shared" si="3"/>
        <v>0.42426406871192851</v>
      </c>
      <c r="I14">
        <f t="shared" si="10"/>
        <v>1.5492135623730949</v>
      </c>
      <c r="J14">
        <f t="shared" si="11"/>
        <v>21.279213562373094</v>
      </c>
      <c r="L14">
        <f t="shared" si="21"/>
        <v>0.94247779607693793</v>
      </c>
      <c r="M14">
        <f t="shared" si="12"/>
        <v>2.5897840669580416</v>
      </c>
      <c r="N14">
        <f t="shared" si="13"/>
        <v>23.032247551122992</v>
      </c>
      <c r="P14">
        <f t="shared" si="14"/>
        <v>0.10182337649086286</v>
      </c>
      <c r="Q14">
        <f t="shared" si="14"/>
        <v>0.70003571337468207</v>
      </c>
      <c r="R14">
        <f t="shared" si="4"/>
        <v>8.0610173055266424E-2</v>
      </c>
      <c r="S14">
        <f t="shared" si="5"/>
        <v>0.23334523779156069</v>
      </c>
      <c r="T14">
        <f t="shared" si="15"/>
        <v>0.80610173055266421</v>
      </c>
      <c r="U14">
        <f t="shared" si="6"/>
        <v>2.3334523779156067</v>
      </c>
      <c r="V14">
        <f t="shared" si="16"/>
        <v>1.7525085961464257</v>
      </c>
      <c r="W14">
        <f t="shared" si="17"/>
        <v>23.268854517229798</v>
      </c>
      <c r="Y14">
        <f t="shared" si="18"/>
        <v>0.30000000000000004</v>
      </c>
      <c r="Z14">
        <f t="shared" si="19"/>
        <v>212.79213562373093</v>
      </c>
      <c r="AA14">
        <f t="shared" si="20"/>
        <v>1.4634</v>
      </c>
      <c r="AB14">
        <f t="shared" si="22"/>
        <v>214.25553562373094</v>
      </c>
    </row>
    <row r="15" spans="2:28" x14ac:dyDescent="0.3">
      <c r="B15">
        <f t="shared" si="7"/>
        <v>0.4</v>
      </c>
      <c r="C15">
        <f t="shared" si="8"/>
        <v>0.33941125496954283</v>
      </c>
      <c r="D15">
        <f t="shared" si="0"/>
        <v>2</v>
      </c>
      <c r="E15">
        <f t="shared" si="9"/>
        <v>1.697056274847714</v>
      </c>
      <c r="F15">
        <f t="shared" si="1"/>
        <v>1.9091883092036783</v>
      </c>
      <c r="G15">
        <f t="shared" si="2"/>
        <v>0.19091883092036785</v>
      </c>
      <c r="H15">
        <f t="shared" si="3"/>
        <v>0.42426406871192851</v>
      </c>
      <c r="I15">
        <f t="shared" si="10"/>
        <v>1.6542135623730949</v>
      </c>
      <c r="J15">
        <f t="shared" si="11"/>
        <v>21.174213562373094</v>
      </c>
      <c r="L15">
        <f t="shared" si="21"/>
        <v>1.2566370614359172</v>
      </c>
      <c r="M15">
        <f t="shared" si="12"/>
        <v>2.0322475511229898</v>
      </c>
      <c r="N15">
        <f t="shared" si="13"/>
        <v>23.316326594963403</v>
      </c>
      <c r="P15">
        <f t="shared" si="14"/>
        <v>0.18243354954612928</v>
      </c>
      <c r="Q15">
        <f t="shared" si="14"/>
        <v>0.93338095116624276</v>
      </c>
      <c r="R15">
        <f t="shared" si="4"/>
        <v>0.10394469683442249</v>
      </c>
      <c r="S15">
        <f t="shared" si="5"/>
        <v>0.23334523779156069</v>
      </c>
      <c r="T15">
        <f t="shared" si="15"/>
        <v>1.0394469683442249</v>
      </c>
      <c r="U15">
        <f t="shared" si="6"/>
        <v>2.3334523779156067</v>
      </c>
      <c r="V15">
        <f t="shared" si="16"/>
        <v>2.0170601090006302</v>
      </c>
      <c r="W15">
        <f t="shared" si="17"/>
        <v>23.14102376765485</v>
      </c>
      <c r="Y15">
        <f t="shared" si="18"/>
        <v>0.4</v>
      </c>
      <c r="Z15">
        <f t="shared" si="19"/>
        <v>211.74213562373095</v>
      </c>
      <c r="AA15">
        <f t="shared" si="20"/>
        <v>2.6015999999999999</v>
      </c>
      <c r="AB15">
        <f t="shared" si="22"/>
        <v>214.34373562373094</v>
      </c>
    </row>
    <row r="16" spans="2:28" x14ac:dyDescent="0.3">
      <c r="B16">
        <f t="shared" si="7"/>
        <v>0.5</v>
      </c>
      <c r="C16">
        <f t="shared" si="8"/>
        <v>0.53033008588991071</v>
      </c>
      <c r="D16">
        <f t="shared" si="0"/>
        <v>2</v>
      </c>
      <c r="E16">
        <f t="shared" si="9"/>
        <v>2.1213203435596424</v>
      </c>
      <c r="F16">
        <f t="shared" si="1"/>
        <v>2.3334523779156067</v>
      </c>
      <c r="G16">
        <f t="shared" si="2"/>
        <v>0.23334523779156069</v>
      </c>
      <c r="H16">
        <f t="shared" si="3"/>
        <v>0.42426406871192851</v>
      </c>
      <c r="I16">
        <f t="shared" si="10"/>
        <v>1.7892135623730949</v>
      </c>
      <c r="J16">
        <f t="shared" si="11"/>
        <v>21.039213562373096</v>
      </c>
      <c r="L16">
        <f t="shared" si="21"/>
        <v>1.5707963267948966</v>
      </c>
      <c r="M16">
        <f t="shared" si="12"/>
        <v>1.4142135623730954</v>
      </c>
      <c r="N16">
        <f t="shared" si="13"/>
        <v>23.414213562373096</v>
      </c>
      <c r="P16">
        <f t="shared" ref="P16:P26" si="23">P15+R15</f>
        <v>0.28637824638055176</v>
      </c>
      <c r="Q16">
        <f t="shared" ref="Q16:Q26" si="24">Q15+S15</f>
        <v>1.1667261889578033</v>
      </c>
      <c r="R16">
        <f t="shared" si="4"/>
        <v>0.12727922061357855</v>
      </c>
      <c r="S16">
        <f t="shared" si="5"/>
        <v>0.23334523779156069</v>
      </c>
      <c r="T16">
        <f t="shared" si="15"/>
        <v>1.2727922061357855</v>
      </c>
      <c r="U16">
        <f t="shared" si="6"/>
        <v>2.3334523779156067</v>
      </c>
      <c r="V16">
        <f t="shared" si="16"/>
        <v>2.3541732304486249</v>
      </c>
      <c r="W16">
        <f t="shared" si="17"/>
        <v>22.957760036516476</v>
      </c>
      <c r="Y16">
        <f t="shared" si="18"/>
        <v>0.5</v>
      </c>
      <c r="Z16">
        <f t="shared" si="19"/>
        <v>210.39213562373095</v>
      </c>
      <c r="AA16">
        <f t="shared" si="20"/>
        <v>4.0649999999999995</v>
      </c>
      <c r="AB16">
        <f t="shared" si="22"/>
        <v>214.45713562373095</v>
      </c>
    </row>
    <row r="17" spans="2:28" x14ac:dyDescent="0.3">
      <c r="B17">
        <f t="shared" si="7"/>
        <v>0.6</v>
      </c>
      <c r="C17">
        <f t="shared" si="8"/>
        <v>0.7636753236814714</v>
      </c>
      <c r="D17">
        <f t="shared" si="0"/>
        <v>2</v>
      </c>
      <c r="E17">
        <f t="shared" si="9"/>
        <v>2.545584412271571</v>
      </c>
      <c r="F17">
        <f t="shared" si="1"/>
        <v>2.7577164466275352</v>
      </c>
      <c r="G17">
        <f t="shared" si="2"/>
        <v>0.27577164466275356</v>
      </c>
      <c r="H17">
        <f t="shared" si="3"/>
        <v>0.42426406871192851</v>
      </c>
      <c r="I17">
        <f t="shared" si="10"/>
        <v>1.954213562373095</v>
      </c>
      <c r="J17">
        <f t="shared" si="11"/>
        <v>20.874213562373097</v>
      </c>
      <c r="L17">
        <f t="shared" si="21"/>
        <v>1.8849555921538759</v>
      </c>
      <c r="M17">
        <f t="shared" si="12"/>
        <v>0.79617957362320046</v>
      </c>
      <c r="N17">
        <f t="shared" si="13"/>
        <v>23.316326594963403</v>
      </c>
      <c r="P17">
        <f t="shared" si="23"/>
        <v>0.41365746699413031</v>
      </c>
      <c r="Q17">
        <f t="shared" si="24"/>
        <v>1.4000714267493639</v>
      </c>
      <c r="R17">
        <f t="shared" si="4"/>
        <v>0.15061374439273462</v>
      </c>
      <c r="S17">
        <f t="shared" si="5"/>
        <v>0.23334523779156069</v>
      </c>
      <c r="T17">
        <f t="shared" si="15"/>
        <v>1.5061374439273461</v>
      </c>
      <c r="U17">
        <f t="shared" si="6"/>
        <v>2.3334523779156067</v>
      </c>
      <c r="V17">
        <f t="shared" si="16"/>
        <v>2.7581355494461715</v>
      </c>
      <c r="W17">
        <f t="shared" si="17"/>
        <v>22.705527145214788</v>
      </c>
      <c r="Y17">
        <f t="shared" si="18"/>
        <v>0.6</v>
      </c>
      <c r="Z17">
        <f t="shared" si="19"/>
        <v>208.74213562373097</v>
      </c>
      <c r="AA17">
        <f t="shared" si="20"/>
        <v>5.8535999999999984</v>
      </c>
      <c r="AB17">
        <f t="shared" si="22"/>
        <v>214.59573562373097</v>
      </c>
    </row>
    <row r="18" spans="2:28" x14ac:dyDescent="0.3">
      <c r="B18">
        <f t="shared" si="7"/>
        <v>0.7</v>
      </c>
      <c r="C18">
        <f t="shared" ref="C18:C39" si="25">C17+G17</f>
        <v>1.0394469683442249</v>
      </c>
      <c r="D18">
        <f t="shared" si="0"/>
        <v>2</v>
      </c>
      <c r="E18">
        <f t="shared" ref="E18:E39" si="26">E17+H17</f>
        <v>2.9698484809834995</v>
      </c>
      <c r="F18">
        <f t="shared" si="1"/>
        <v>3.1819805153394638</v>
      </c>
      <c r="G18">
        <f t="shared" si="2"/>
        <v>0.31819805153394642</v>
      </c>
      <c r="H18">
        <f t="shared" si="3"/>
        <v>0.42426406871192851</v>
      </c>
      <c r="I18">
        <f t="shared" si="10"/>
        <v>2.1492135623730952</v>
      </c>
      <c r="J18">
        <f t="shared" si="11"/>
        <v>20.679213562373096</v>
      </c>
      <c r="L18">
        <f t="shared" si="21"/>
        <v>2.1991148575128552</v>
      </c>
      <c r="M18">
        <f t="shared" si="12"/>
        <v>0.23864305778814909</v>
      </c>
      <c r="N18">
        <f t="shared" si="13"/>
        <v>23.032247551122992</v>
      </c>
      <c r="P18">
        <f t="shared" si="23"/>
        <v>0.56427121138686487</v>
      </c>
      <c r="Q18">
        <f t="shared" si="24"/>
        <v>1.6334166645409245</v>
      </c>
      <c r="R18">
        <f t="shared" si="4"/>
        <v>0.17394826817189069</v>
      </c>
      <c r="S18">
        <f t="shared" si="5"/>
        <v>0.23334523779156069</v>
      </c>
      <c r="T18">
        <f t="shared" si="15"/>
        <v>1.7394826817189066</v>
      </c>
      <c r="U18">
        <f t="shared" si="6"/>
        <v>2.3334523779156067</v>
      </c>
      <c r="V18">
        <f t="shared" si="16"/>
        <v>3.218813857017981</v>
      </c>
      <c r="W18">
        <f t="shared" si="17"/>
        <v>22.369170724461998</v>
      </c>
      <c r="Y18">
        <f t="shared" si="18"/>
        <v>0.7</v>
      </c>
      <c r="Z18">
        <f t="shared" si="19"/>
        <v>206.79213562373096</v>
      </c>
      <c r="AA18">
        <f t="shared" si="20"/>
        <v>7.9673999999999987</v>
      </c>
      <c r="AB18">
        <f t="shared" si="22"/>
        <v>214.75953562373095</v>
      </c>
    </row>
    <row r="19" spans="2:28" x14ac:dyDescent="0.3">
      <c r="B19">
        <f t="shared" si="7"/>
        <v>0.79999999999999993</v>
      </c>
      <c r="C19">
        <f t="shared" si="25"/>
        <v>1.3576450198781713</v>
      </c>
      <c r="D19">
        <f t="shared" si="0"/>
        <v>2</v>
      </c>
      <c r="E19">
        <f t="shared" si="26"/>
        <v>3.3941125496954281</v>
      </c>
      <c r="F19">
        <f t="shared" si="1"/>
        <v>3.6062445840513924</v>
      </c>
      <c r="G19">
        <f t="shared" si="2"/>
        <v>0.36062445840513924</v>
      </c>
      <c r="H19">
        <f t="shared" si="3"/>
        <v>0.42426406871192851</v>
      </c>
      <c r="I19">
        <f t="shared" si="10"/>
        <v>2.3742135623730949</v>
      </c>
      <c r="J19">
        <f t="shared" si="11"/>
        <v>20.454213562373095</v>
      </c>
      <c r="L19">
        <f t="shared" si="21"/>
        <v>2.5132741228718345</v>
      </c>
      <c r="M19">
        <f t="shared" si="12"/>
        <v>-0.20382042637679954</v>
      </c>
      <c r="N19">
        <f t="shared" si="13"/>
        <v>22.589784066958043</v>
      </c>
      <c r="P19">
        <f t="shared" si="23"/>
        <v>0.73821947955875555</v>
      </c>
      <c r="Q19">
        <f t="shared" si="24"/>
        <v>1.8667619023324851</v>
      </c>
      <c r="R19">
        <f t="shared" si="4"/>
        <v>0.19728279195104673</v>
      </c>
      <c r="S19">
        <f t="shared" si="5"/>
        <v>0.23334523779156069</v>
      </c>
      <c r="T19">
        <f t="shared" si="15"/>
        <v>1.9728279195104672</v>
      </c>
      <c r="U19">
        <f t="shared" si="6"/>
        <v>2.3334523779156067</v>
      </c>
      <c r="V19">
        <f t="shared" si="16"/>
        <v>3.7201575326280558</v>
      </c>
      <c r="W19">
        <f t="shared" si="17"/>
        <v>21.933549504251854</v>
      </c>
      <c r="Y19">
        <f t="shared" si="18"/>
        <v>0.79999999999999993</v>
      </c>
      <c r="Z19">
        <f t="shared" si="19"/>
        <v>204.54213562373096</v>
      </c>
      <c r="AA19">
        <f t="shared" si="20"/>
        <v>10.406399999999998</v>
      </c>
      <c r="AB19">
        <f t="shared" si="22"/>
        <v>214.94853562373095</v>
      </c>
    </row>
    <row r="20" spans="2:28" x14ac:dyDescent="0.3">
      <c r="B20">
        <f t="shared" si="7"/>
        <v>0.89999999999999991</v>
      </c>
      <c r="C20">
        <f t="shared" si="25"/>
        <v>1.7182694782833106</v>
      </c>
      <c r="D20">
        <f t="shared" si="0"/>
        <v>2</v>
      </c>
      <c r="E20">
        <f t="shared" si="26"/>
        <v>3.8183766184073566</v>
      </c>
      <c r="F20">
        <f t="shared" si="1"/>
        <v>4.0305086527633209</v>
      </c>
      <c r="G20">
        <f t="shared" si="2"/>
        <v>0.4030508652763321</v>
      </c>
      <c r="H20">
        <f t="shared" si="3"/>
        <v>0.42426406871192851</v>
      </c>
      <c r="I20">
        <f t="shared" si="10"/>
        <v>2.6292135623730948</v>
      </c>
      <c r="J20">
        <f t="shared" si="11"/>
        <v>20.199213562373096</v>
      </c>
      <c r="L20">
        <f t="shared" si="21"/>
        <v>2.8274333882308138</v>
      </c>
      <c r="M20">
        <f t="shared" si="12"/>
        <v>-0.48789947021721192</v>
      </c>
      <c r="N20">
        <f t="shared" si="13"/>
        <v>22.032247551122992</v>
      </c>
      <c r="P20">
        <f t="shared" si="23"/>
        <v>0.93550227150980225</v>
      </c>
      <c r="Q20">
        <f t="shared" si="24"/>
        <v>2.1001071401240456</v>
      </c>
      <c r="R20">
        <f t="shared" si="4"/>
        <v>0.22061731573020277</v>
      </c>
      <c r="S20">
        <f t="shared" si="5"/>
        <v>0.23334523779156069</v>
      </c>
      <c r="T20">
        <f t="shared" si="15"/>
        <v>2.2061731573020276</v>
      </c>
      <c r="U20">
        <f t="shared" si="6"/>
        <v>2.3334523779156067</v>
      </c>
      <c r="V20">
        <f t="shared" si="16"/>
        <v>4.2390080317455068</v>
      </c>
      <c r="W20">
        <f t="shared" si="17"/>
        <v>21.386042010961177</v>
      </c>
      <c r="Y20">
        <f t="shared" si="18"/>
        <v>0.89999999999999991</v>
      </c>
      <c r="Z20">
        <f t="shared" si="19"/>
        <v>201.99213562373097</v>
      </c>
      <c r="AA20">
        <f t="shared" si="20"/>
        <v>13.170599999999997</v>
      </c>
      <c r="AB20">
        <f t="shared" si="22"/>
        <v>215.16273562373098</v>
      </c>
    </row>
    <row r="21" spans="2:28" x14ac:dyDescent="0.3">
      <c r="B21">
        <f t="shared" si="7"/>
        <v>0.99999999999999989</v>
      </c>
      <c r="C21">
        <f t="shared" si="25"/>
        <v>2.1213203435596428</v>
      </c>
      <c r="D21">
        <f t="shared" si="0"/>
        <v>2</v>
      </c>
      <c r="E21">
        <f t="shared" si="26"/>
        <v>4.2426406871192848</v>
      </c>
      <c r="F21">
        <f t="shared" si="1"/>
        <v>4.4547727214752486</v>
      </c>
      <c r="G21">
        <f t="shared" si="2"/>
        <v>0.44547727214752486</v>
      </c>
      <c r="H21">
        <f t="shared" si="3"/>
        <v>0.42426406871192851</v>
      </c>
      <c r="I21">
        <f t="shared" si="10"/>
        <v>2.9142135623730949</v>
      </c>
      <c r="J21">
        <f t="shared" si="11"/>
        <v>19.914213562373096</v>
      </c>
      <c r="L21">
        <f t="shared" si="21"/>
        <v>3.1415926535897931</v>
      </c>
      <c r="M21">
        <f t="shared" si="12"/>
        <v>-0.58578643762690485</v>
      </c>
      <c r="N21">
        <f t="shared" si="13"/>
        <v>21.414213562373096</v>
      </c>
      <c r="P21">
        <f t="shared" si="23"/>
        <v>1.156119587240005</v>
      </c>
      <c r="Q21">
        <f t="shared" si="24"/>
        <v>2.3334523779156062</v>
      </c>
      <c r="R21">
        <f t="shared" si="4"/>
        <v>0.24395183950935884</v>
      </c>
      <c r="S21">
        <f t="shared" si="5"/>
        <v>0.23334523779156069</v>
      </c>
      <c r="T21">
        <f t="shared" si="15"/>
        <v>2.4395183950935881</v>
      </c>
      <c r="U21">
        <f t="shared" si="6"/>
        <v>2.3334523779156067</v>
      </c>
      <c r="V21">
        <f t="shared" si="16"/>
        <v>4.7447067784433399</v>
      </c>
      <c r="W21">
        <f t="shared" si="17"/>
        <v>20.720001739204211</v>
      </c>
      <c r="Y21">
        <f t="shared" si="18"/>
        <v>0.99999999999999989</v>
      </c>
      <c r="Z21">
        <f t="shared" si="19"/>
        <v>199.14213562373095</v>
      </c>
      <c r="AA21">
        <f t="shared" si="20"/>
        <v>16.259999999999994</v>
      </c>
      <c r="AB21">
        <f t="shared" si="22"/>
        <v>215.40213562373094</v>
      </c>
    </row>
    <row r="22" spans="2:28" x14ac:dyDescent="0.3">
      <c r="B22">
        <f t="shared" si="7"/>
        <v>1.0999999999999999</v>
      </c>
      <c r="C22">
        <f t="shared" si="25"/>
        <v>2.5667976157071677</v>
      </c>
      <c r="D22">
        <f t="shared" si="0"/>
        <v>2</v>
      </c>
      <c r="E22">
        <f t="shared" si="26"/>
        <v>4.6669047558312133</v>
      </c>
      <c r="F22">
        <f t="shared" si="1"/>
        <v>4.8790367901871772</v>
      </c>
      <c r="G22">
        <f t="shared" si="2"/>
        <v>0.48790367901871773</v>
      </c>
      <c r="H22">
        <f t="shared" si="3"/>
        <v>0.42426406871192851</v>
      </c>
      <c r="I22">
        <f t="shared" si="10"/>
        <v>3.2292135623730953</v>
      </c>
      <c r="J22">
        <f t="shared" si="11"/>
        <v>19.599213562373095</v>
      </c>
      <c r="L22">
        <f t="shared" si="21"/>
        <v>3.4557519189487724</v>
      </c>
      <c r="M22">
        <f t="shared" si="12"/>
        <v>-0.48789947021721214</v>
      </c>
      <c r="N22">
        <f t="shared" si="13"/>
        <v>20.796179573623203</v>
      </c>
      <c r="P22">
        <f t="shared" si="23"/>
        <v>1.4000714267493639</v>
      </c>
      <c r="Q22">
        <f t="shared" si="24"/>
        <v>2.5667976157071668</v>
      </c>
      <c r="R22">
        <f t="shared" si="4"/>
        <v>0.26728636328851491</v>
      </c>
      <c r="S22">
        <f t="shared" si="5"/>
        <v>0.23334523779156069</v>
      </c>
      <c r="T22">
        <f t="shared" si="15"/>
        <v>2.6728636328851487</v>
      </c>
      <c r="U22">
        <f t="shared" si="6"/>
        <v>2.3334523779156067</v>
      </c>
      <c r="V22">
        <f t="shared" si="16"/>
        <v>5.2001372977234794</v>
      </c>
      <c r="W22">
        <f t="shared" si="17"/>
        <v>19.939007072364813</v>
      </c>
      <c r="Y22">
        <f t="shared" si="18"/>
        <v>1.0999999999999999</v>
      </c>
      <c r="Z22">
        <f t="shared" si="19"/>
        <v>195.99213562373095</v>
      </c>
      <c r="AA22">
        <f t="shared" si="20"/>
        <v>19.674599999999991</v>
      </c>
      <c r="AB22">
        <f t="shared" si="22"/>
        <v>215.66673562373094</v>
      </c>
    </row>
    <row r="23" spans="2:28" x14ac:dyDescent="0.3">
      <c r="B23">
        <f t="shared" si="7"/>
        <v>1.2</v>
      </c>
      <c r="C23">
        <f t="shared" si="25"/>
        <v>3.0547012947258856</v>
      </c>
      <c r="D23">
        <f t="shared" si="0"/>
        <v>2</v>
      </c>
      <c r="E23">
        <f t="shared" si="26"/>
        <v>5.0911688245431419</v>
      </c>
      <c r="F23">
        <f t="shared" si="1"/>
        <v>5.3033008588991057</v>
      </c>
      <c r="G23">
        <f t="shared" si="2"/>
        <v>0.5303300858899106</v>
      </c>
      <c r="H23">
        <f t="shared" si="3"/>
        <v>0.42426406871192851</v>
      </c>
      <c r="I23">
        <f t="shared" si="10"/>
        <v>3.5742135623730951</v>
      </c>
      <c r="J23">
        <f t="shared" si="11"/>
        <v>19.254213562373096</v>
      </c>
      <c r="L23">
        <f t="shared" si="21"/>
        <v>3.7699111843077517</v>
      </c>
      <c r="M23">
        <f t="shared" si="12"/>
        <v>-0.20382042637679998</v>
      </c>
      <c r="N23">
        <f t="shared" si="13"/>
        <v>20.238643057788149</v>
      </c>
      <c r="P23">
        <f t="shared" si="23"/>
        <v>1.6673577900378789</v>
      </c>
      <c r="Q23">
        <f t="shared" si="24"/>
        <v>2.8001428534987274</v>
      </c>
      <c r="R23">
        <f t="shared" si="4"/>
        <v>0.29062088706767092</v>
      </c>
      <c r="S23">
        <f t="shared" si="5"/>
        <v>0.23334523779156069</v>
      </c>
      <c r="T23">
        <f t="shared" si="15"/>
        <v>2.9062088706767093</v>
      </c>
      <c r="U23">
        <f t="shared" si="6"/>
        <v>2.3334523779156067</v>
      </c>
      <c r="V23">
        <f t="shared" si="16"/>
        <v>5.5648966888666429</v>
      </c>
      <c r="W23">
        <f t="shared" si="17"/>
        <v>19.061390612769387</v>
      </c>
      <c r="Y23">
        <f t="shared" si="18"/>
        <v>1.2</v>
      </c>
      <c r="Z23">
        <f t="shared" si="19"/>
        <v>192.54213562373096</v>
      </c>
      <c r="AA23">
        <f t="shared" si="20"/>
        <v>23.414399999999993</v>
      </c>
      <c r="AB23">
        <f t="shared" si="22"/>
        <v>215.95653562373096</v>
      </c>
    </row>
    <row r="24" spans="2:28" x14ac:dyDescent="0.3">
      <c r="B24">
        <f t="shared" si="7"/>
        <v>1.3</v>
      </c>
      <c r="C24">
        <f t="shared" si="25"/>
        <v>3.5850313806157961</v>
      </c>
      <c r="D24">
        <f t="shared" si="0"/>
        <v>2</v>
      </c>
      <c r="E24">
        <f t="shared" si="26"/>
        <v>5.5154328932550705</v>
      </c>
      <c r="F24">
        <f t="shared" si="1"/>
        <v>5.7275649276110343</v>
      </c>
      <c r="G24">
        <f t="shared" si="2"/>
        <v>0.57275649276110341</v>
      </c>
      <c r="H24">
        <f t="shared" si="3"/>
        <v>0.42426406871192851</v>
      </c>
      <c r="I24">
        <f t="shared" si="10"/>
        <v>3.9492135623730951</v>
      </c>
      <c r="J24">
        <f t="shared" si="11"/>
        <v>18.879213562373096</v>
      </c>
      <c r="L24">
        <f t="shared" si="21"/>
        <v>4.0840704496667311</v>
      </c>
      <c r="M24">
        <f t="shared" si="12"/>
        <v>0.23864305778814865</v>
      </c>
      <c r="N24">
        <f t="shared" si="13"/>
        <v>19.796179573623203</v>
      </c>
      <c r="P24">
        <f t="shared" si="23"/>
        <v>1.9579786771055498</v>
      </c>
      <c r="Q24">
        <f t="shared" si="24"/>
        <v>3.033488091290288</v>
      </c>
      <c r="R24">
        <f t="shared" si="4"/>
        <v>0.31395541084682699</v>
      </c>
      <c r="S24">
        <f t="shared" si="5"/>
        <v>0.23334523779156069</v>
      </c>
      <c r="T24">
        <f t="shared" si="15"/>
        <v>3.1395541084682699</v>
      </c>
      <c r="U24">
        <f t="shared" si="6"/>
        <v>2.3334523779156067</v>
      </c>
      <c r="V24">
        <f t="shared" si="16"/>
        <v>5.8011668118056532</v>
      </c>
      <c r="W24">
        <f t="shared" si="17"/>
        <v>18.124051883051251</v>
      </c>
      <c r="Y24">
        <f t="shared" si="18"/>
        <v>1.3</v>
      </c>
      <c r="Z24">
        <f t="shared" si="19"/>
        <v>188.79213562373096</v>
      </c>
      <c r="AA24">
        <f t="shared" si="20"/>
        <v>27.479399999999991</v>
      </c>
      <c r="AB24">
        <f t="shared" si="22"/>
        <v>216.27153562373095</v>
      </c>
    </row>
    <row r="25" spans="2:28" x14ac:dyDescent="0.3">
      <c r="B25">
        <f t="shared" si="7"/>
        <v>1.4000000000000001</v>
      </c>
      <c r="C25">
        <f t="shared" si="25"/>
        <v>4.1577878733768996</v>
      </c>
      <c r="D25">
        <f t="shared" si="0"/>
        <v>2</v>
      </c>
      <c r="E25">
        <f t="shared" si="26"/>
        <v>5.939696961966999</v>
      </c>
      <c r="F25">
        <f t="shared" si="1"/>
        <v>6.1518289963229629</v>
      </c>
      <c r="G25">
        <f t="shared" si="2"/>
        <v>0.61518289963229633</v>
      </c>
      <c r="H25">
        <f t="shared" si="3"/>
        <v>0.42426406871192851</v>
      </c>
      <c r="I25">
        <f t="shared" si="10"/>
        <v>4.3542135623730953</v>
      </c>
      <c r="J25">
        <f t="shared" si="11"/>
        <v>18.474213562373095</v>
      </c>
      <c r="L25">
        <f t="shared" si="21"/>
        <v>4.3982297150257104</v>
      </c>
      <c r="M25">
        <f t="shared" si="12"/>
        <v>0.79617957362320002</v>
      </c>
      <c r="N25">
        <f t="shared" si="13"/>
        <v>19.512100529782789</v>
      </c>
      <c r="P25">
        <f t="shared" si="23"/>
        <v>2.2719340879523768</v>
      </c>
      <c r="Q25">
        <f t="shared" si="24"/>
        <v>3.2668333290818485</v>
      </c>
      <c r="R25">
        <f t="shared" si="4"/>
        <v>0.33728993462598306</v>
      </c>
      <c r="S25">
        <f t="shared" si="5"/>
        <v>0.23334523779156069</v>
      </c>
      <c r="T25">
        <f t="shared" si="15"/>
        <v>3.3728993462598305</v>
      </c>
      <c r="U25">
        <f t="shared" si="6"/>
        <v>2.3334523779156067</v>
      </c>
      <c r="V25">
        <f t="shared" si="16"/>
        <v>5.8824310154468957</v>
      </c>
      <c r="W25">
        <f t="shared" si="17"/>
        <v>17.184038606748615</v>
      </c>
      <c r="Y25">
        <f t="shared" si="18"/>
        <v>1.4000000000000001</v>
      </c>
      <c r="Z25">
        <f t="shared" si="19"/>
        <v>184.74213562373095</v>
      </c>
      <c r="AA25">
        <f t="shared" si="20"/>
        <v>31.869599999999991</v>
      </c>
      <c r="AB25">
        <f t="shared" si="22"/>
        <v>216.61173562373094</v>
      </c>
    </row>
    <row r="26" spans="2:28" x14ac:dyDescent="0.3">
      <c r="B26">
        <f t="shared" si="7"/>
        <v>1.5000000000000002</v>
      </c>
      <c r="C26">
        <f t="shared" si="25"/>
        <v>4.7729707730091961</v>
      </c>
      <c r="D26">
        <f t="shared" si="0"/>
        <v>2</v>
      </c>
      <c r="E26">
        <f t="shared" si="26"/>
        <v>6.3639610306789276</v>
      </c>
      <c r="F26">
        <f t="shared" si="1"/>
        <v>6.5760930650348914</v>
      </c>
      <c r="G26">
        <f t="shared" si="2"/>
        <v>0.65760930650348914</v>
      </c>
      <c r="H26">
        <f t="shared" si="3"/>
        <v>0.42426406871192851</v>
      </c>
      <c r="I26">
        <f t="shared" si="10"/>
        <v>4.7892135623730958</v>
      </c>
      <c r="J26">
        <f t="shared" si="11"/>
        <v>18.039213562373096</v>
      </c>
      <c r="L26">
        <f t="shared" si="21"/>
        <v>4.7123889803846897</v>
      </c>
      <c r="M26">
        <f t="shared" si="12"/>
        <v>1.4142135623730947</v>
      </c>
      <c r="N26">
        <f t="shared" si="13"/>
        <v>19.414213562373096</v>
      </c>
      <c r="P26">
        <f t="shared" si="23"/>
        <v>2.6092240225783598</v>
      </c>
      <c r="Q26">
        <f t="shared" si="24"/>
        <v>3.5001785668734091</v>
      </c>
      <c r="R26">
        <f t="shared" si="4"/>
        <v>0.36062445840513913</v>
      </c>
      <c r="S26">
        <f t="shared" si="5"/>
        <v>0.23334523779156069</v>
      </c>
      <c r="T26">
        <f t="shared" si="15"/>
        <v>3.606244584051391</v>
      </c>
      <c r="U26">
        <f t="shared" si="6"/>
        <v>2.3334523779156067</v>
      </c>
      <c r="V26">
        <f t="shared" si="16"/>
        <v>5.8043647478796174</v>
      </c>
      <c r="W26">
        <f t="shared" si="17"/>
        <v>16.315999103704442</v>
      </c>
      <c r="Y26">
        <f t="shared" si="18"/>
        <v>1.5000000000000002</v>
      </c>
      <c r="Z26">
        <f t="shared" si="19"/>
        <v>180.39213562373095</v>
      </c>
      <c r="AA26">
        <f t="shared" si="20"/>
        <v>36.584999999999987</v>
      </c>
      <c r="AB26">
        <f t="shared" si="22"/>
        <v>216.97713562373093</v>
      </c>
    </row>
    <row r="27" spans="2:28" x14ac:dyDescent="0.3">
      <c r="B27">
        <f t="shared" si="7"/>
        <v>1.6000000000000003</v>
      </c>
      <c r="C27">
        <f t="shared" si="25"/>
        <v>5.4305800795126853</v>
      </c>
      <c r="D27">
        <f t="shared" si="0"/>
        <v>2</v>
      </c>
      <c r="E27">
        <f t="shared" si="26"/>
        <v>6.7882250993908562</v>
      </c>
      <c r="F27">
        <f t="shared" si="1"/>
        <v>7.00035713374682</v>
      </c>
      <c r="G27">
        <f t="shared" si="2"/>
        <v>0.70003571337468207</v>
      </c>
      <c r="H27">
        <f t="shared" si="3"/>
        <v>0.42426406871192851</v>
      </c>
      <c r="I27">
        <f t="shared" si="10"/>
        <v>5.2542135623730957</v>
      </c>
      <c r="J27">
        <f t="shared" si="11"/>
        <v>17.574213562373096</v>
      </c>
      <c r="L27">
        <f t="shared" si="21"/>
        <v>5.026548245743669</v>
      </c>
      <c r="M27">
        <f t="shared" si="12"/>
        <v>2.0322475511229898</v>
      </c>
      <c r="N27">
        <f t="shared" si="13"/>
        <v>19.512100529782789</v>
      </c>
      <c r="P27">
        <f t="shared" ref="P27:P44" si="27">P26+R26</f>
        <v>2.9698484809834991</v>
      </c>
      <c r="Q27">
        <f t="shared" ref="Q27:Q44" si="28">Q26+S26</f>
        <v>3.7335238046649697</v>
      </c>
      <c r="R27">
        <f t="shared" si="4"/>
        <v>0.38395898218429519</v>
      </c>
      <c r="S27">
        <f t="shared" si="5"/>
        <v>0.23334523779156069</v>
      </c>
      <c r="T27">
        <f t="shared" si="15"/>
        <v>3.8395898218429516</v>
      </c>
      <c r="U27">
        <f t="shared" si="6"/>
        <v>2.3334523779156067</v>
      </c>
      <c r="V27">
        <f t="shared" si="16"/>
        <v>5.5960158039912251</v>
      </c>
      <c r="W27">
        <f t="shared" si="17"/>
        <v>15.603637192976359</v>
      </c>
      <c r="Y27">
        <f t="shared" si="18"/>
        <v>1.6000000000000003</v>
      </c>
      <c r="Z27">
        <f t="shared" si="19"/>
        <v>175.74213562373097</v>
      </c>
      <c r="AA27">
        <f t="shared" si="20"/>
        <v>41.625599999999984</v>
      </c>
      <c r="AB27">
        <f t="shared" si="22"/>
        <v>217.36773562373097</v>
      </c>
    </row>
    <row r="28" spans="2:28" x14ac:dyDescent="0.3">
      <c r="B28">
        <f t="shared" si="7"/>
        <v>1.7000000000000004</v>
      </c>
      <c r="C28">
        <f t="shared" si="25"/>
        <v>6.130615792887367</v>
      </c>
      <c r="D28">
        <f t="shared" si="0"/>
        <v>2</v>
      </c>
      <c r="E28">
        <f t="shared" si="26"/>
        <v>7.2124891681027847</v>
      </c>
      <c r="F28">
        <f t="shared" si="1"/>
        <v>7.4246212024587486</v>
      </c>
      <c r="G28">
        <f t="shared" si="2"/>
        <v>0.74246212024587488</v>
      </c>
      <c r="H28">
        <f t="shared" si="3"/>
        <v>0.42426406871192851</v>
      </c>
      <c r="I28">
        <f t="shared" si="10"/>
        <v>5.7492135623730949</v>
      </c>
      <c r="J28">
        <f t="shared" si="11"/>
        <v>17.079213562373095</v>
      </c>
      <c r="L28">
        <f t="shared" si="21"/>
        <v>5.3407075111026483</v>
      </c>
      <c r="M28">
        <f t="shared" si="12"/>
        <v>2.5897840669580408</v>
      </c>
      <c r="N28">
        <f t="shared" si="13"/>
        <v>19.796179573623199</v>
      </c>
      <c r="P28">
        <f t="shared" si="27"/>
        <v>3.3538074631677941</v>
      </c>
      <c r="Q28">
        <f t="shared" si="28"/>
        <v>3.9668690424565303</v>
      </c>
      <c r="R28">
        <f t="shared" si="4"/>
        <v>0.40729350596345126</v>
      </c>
      <c r="S28">
        <f t="shared" si="5"/>
        <v>0.23334523779156069</v>
      </c>
      <c r="T28">
        <f t="shared" si="15"/>
        <v>4.0729350596345126</v>
      </c>
      <c r="U28">
        <f t="shared" si="6"/>
        <v>2.3334523779156067</v>
      </c>
      <c r="V28">
        <f t="shared" si="16"/>
        <v>5.3279624843227165</v>
      </c>
      <c r="W28">
        <f t="shared" si="17"/>
        <v>15.124079927748241</v>
      </c>
      <c r="Y28">
        <f t="shared" si="18"/>
        <v>1.7000000000000004</v>
      </c>
      <c r="Z28">
        <f t="shared" si="19"/>
        <v>170.79213562373096</v>
      </c>
      <c r="AA28">
        <f t="shared" si="20"/>
        <v>46.991399999999985</v>
      </c>
      <c r="AB28">
        <f t="shared" si="22"/>
        <v>217.78353562373093</v>
      </c>
    </row>
    <row r="29" spans="2:28" x14ac:dyDescent="0.3">
      <c r="B29">
        <f t="shared" si="7"/>
        <v>1.8000000000000005</v>
      </c>
      <c r="C29">
        <f t="shared" si="25"/>
        <v>6.8730779131332422</v>
      </c>
      <c r="D29">
        <f t="shared" si="0"/>
        <v>2</v>
      </c>
      <c r="E29">
        <f t="shared" si="26"/>
        <v>7.6367532368147133</v>
      </c>
      <c r="F29">
        <f t="shared" si="1"/>
        <v>7.8488852711706771</v>
      </c>
      <c r="G29">
        <f t="shared" si="2"/>
        <v>0.7848885271170678</v>
      </c>
      <c r="H29">
        <f t="shared" si="3"/>
        <v>0.42426406871192851</v>
      </c>
      <c r="I29">
        <f t="shared" si="10"/>
        <v>6.2742135623730952</v>
      </c>
      <c r="J29">
        <f t="shared" si="11"/>
        <v>16.554213562373096</v>
      </c>
      <c r="L29">
        <f t="shared" si="21"/>
        <v>5.6548667764616276</v>
      </c>
      <c r="M29">
        <f t="shared" si="12"/>
        <v>3.0322475511229898</v>
      </c>
      <c r="N29">
        <f t="shared" si="13"/>
        <v>20.238643057788149</v>
      </c>
      <c r="P29">
        <f t="shared" si="27"/>
        <v>3.7611009691312454</v>
      </c>
      <c r="Q29">
        <f t="shared" si="28"/>
        <v>4.2002142802480913</v>
      </c>
      <c r="R29">
        <f t="shared" si="4"/>
        <v>0.43062802974260733</v>
      </c>
      <c r="S29">
        <f t="shared" si="5"/>
        <v>0.23334523779156069</v>
      </c>
      <c r="T29">
        <f t="shared" si="15"/>
        <v>4.3062802974260732</v>
      </c>
      <c r="U29">
        <f t="shared" si="6"/>
        <v>2.3334523779156067</v>
      </c>
      <c r="V29">
        <f t="shared" si="16"/>
        <v>5.1129437245101563</v>
      </c>
      <c r="W29">
        <f t="shared" si="17"/>
        <v>14.925885473912487</v>
      </c>
      <c r="Y29">
        <f t="shared" si="18"/>
        <v>1.8000000000000005</v>
      </c>
      <c r="Z29">
        <f t="shared" si="19"/>
        <v>165.54213562373096</v>
      </c>
      <c r="AA29">
        <f t="shared" si="20"/>
        <v>52.682399999999987</v>
      </c>
      <c r="AB29">
        <f t="shared" si="22"/>
        <v>218.22453562373096</v>
      </c>
    </row>
    <row r="30" spans="2:28" x14ac:dyDescent="0.3">
      <c r="B30">
        <f t="shared" si="7"/>
        <v>1.9000000000000006</v>
      </c>
      <c r="C30">
        <f t="shared" si="25"/>
        <v>7.65796644025031</v>
      </c>
      <c r="D30">
        <f t="shared" si="0"/>
        <v>2</v>
      </c>
      <c r="E30">
        <f t="shared" si="26"/>
        <v>8.0610173055266419</v>
      </c>
      <c r="F30">
        <f t="shared" si="1"/>
        <v>8.2731493398826057</v>
      </c>
      <c r="G30">
        <f t="shared" si="2"/>
        <v>0.82731493398826061</v>
      </c>
      <c r="H30">
        <f t="shared" si="3"/>
        <v>0.42426406871192851</v>
      </c>
      <c r="I30">
        <f t="shared" si="10"/>
        <v>6.8292135623730958</v>
      </c>
      <c r="J30">
        <f t="shared" si="11"/>
        <v>15.999213562373095</v>
      </c>
      <c r="L30">
        <f t="shared" si="21"/>
        <v>5.9690260418206069</v>
      </c>
      <c r="M30">
        <f t="shared" si="12"/>
        <v>3.3163265949634022</v>
      </c>
      <c r="N30">
        <f t="shared" si="13"/>
        <v>20.796179573623199</v>
      </c>
      <c r="P30">
        <f t="shared" si="27"/>
        <v>4.1917289988738524</v>
      </c>
      <c r="Q30">
        <f t="shared" si="28"/>
        <v>4.4335595180396519</v>
      </c>
      <c r="R30">
        <f t="shared" si="4"/>
        <v>0.4539625535217634</v>
      </c>
      <c r="S30">
        <f t="shared" si="5"/>
        <v>0.23334523779156069</v>
      </c>
      <c r="T30">
        <f t="shared" si="15"/>
        <v>4.5396255352176338</v>
      </c>
      <c r="U30">
        <f t="shared" si="6"/>
        <v>2.3334523779156067</v>
      </c>
      <c r="V30">
        <f t="shared" si="16"/>
        <v>5.094231444379183</v>
      </c>
      <c r="W30">
        <f t="shared" si="17"/>
        <v>15.004308013970958</v>
      </c>
      <c r="Y30">
        <f t="shared" si="18"/>
        <v>1.9000000000000006</v>
      </c>
      <c r="Z30">
        <f t="shared" si="19"/>
        <v>159.99213562373095</v>
      </c>
      <c r="AA30">
        <f t="shared" si="20"/>
        <v>58.698599999999985</v>
      </c>
      <c r="AB30">
        <f t="shared" si="22"/>
        <v>218.69073562373092</v>
      </c>
    </row>
    <row r="31" spans="2:28" x14ac:dyDescent="0.3">
      <c r="B31">
        <f t="shared" si="7"/>
        <v>2.0000000000000004</v>
      </c>
      <c r="C31">
        <f t="shared" si="25"/>
        <v>8.4852813742385713</v>
      </c>
      <c r="D31">
        <f t="shared" si="0"/>
        <v>2</v>
      </c>
      <c r="E31">
        <f t="shared" si="26"/>
        <v>8.4852813742385695</v>
      </c>
      <c r="F31">
        <f t="shared" si="1"/>
        <v>8.6974134085945334</v>
      </c>
      <c r="G31">
        <f t="shared" si="2"/>
        <v>0.86974134085945343</v>
      </c>
      <c r="H31">
        <f t="shared" si="3"/>
        <v>0.42426406871192851</v>
      </c>
      <c r="I31">
        <f t="shared" si="10"/>
        <v>7.4142135623730958</v>
      </c>
      <c r="J31">
        <f t="shared" si="11"/>
        <v>15.414213562373096</v>
      </c>
      <c r="L31">
        <f t="shared" si="21"/>
        <v>6.2831853071795862</v>
      </c>
      <c r="M31">
        <f t="shared" si="12"/>
        <v>3.4142135623730949</v>
      </c>
      <c r="N31">
        <f t="shared" si="13"/>
        <v>21.414213562373096</v>
      </c>
      <c r="P31">
        <f t="shared" si="27"/>
        <v>4.6456915523956157</v>
      </c>
      <c r="Q31">
        <f t="shared" si="28"/>
        <v>4.6669047558312124</v>
      </c>
      <c r="R31">
        <f t="shared" si="4"/>
        <v>0.47729707730091947</v>
      </c>
      <c r="S31">
        <f t="shared" si="5"/>
        <v>0.23334523779156069</v>
      </c>
      <c r="T31">
        <f t="shared" si="15"/>
        <v>4.7729707730091944</v>
      </c>
      <c r="U31">
        <f t="shared" si="6"/>
        <v>2.3334523779156067</v>
      </c>
      <c r="V31">
        <f t="shared" si="16"/>
        <v>5.4186604603871817</v>
      </c>
      <c r="W31">
        <f t="shared" si="17"/>
        <v>15.280917586610903</v>
      </c>
      <c r="Y31">
        <f t="shared" si="18"/>
        <v>2.0000000000000004</v>
      </c>
      <c r="Z31">
        <f t="shared" si="19"/>
        <v>154.14213562373095</v>
      </c>
      <c r="AA31">
        <f t="shared" si="20"/>
        <v>65.039999999999978</v>
      </c>
      <c r="AB31">
        <f t="shared" si="22"/>
        <v>219.18213562373091</v>
      </c>
    </row>
    <row r="32" spans="2:28" x14ac:dyDescent="0.3">
      <c r="B32">
        <f t="shared" si="7"/>
        <v>2.1000000000000005</v>
      </c>
      <c r="C32">
        <f t="shared" si="25"/>
        <v>9.3550227150980252</v>
      </c>
      <c r="D32">
        <f t="shared" si="0"/>
        <v>2</v>
      </c>
      <c r="E32">
        <f t="shared" si="26"/>
        <v>8.9095454429504972</v>
      </c>
      <c r="F32">
        <f t="shared" si="1"/>
        <v>9.1216774773064611</v>
      </c>
      <c r="G32">
        <f t="shared" si="2"/>
        <v>0.91216774773064613</v>
      </c>
      <c r="H32">
        <f t="shared" si="3"/>
        <v>0.42426406871192851</v>
      </c>
      <c r="I32">
        <f t="shared" si="10"/>
        <v>8.029213562373096</v>
      </c>
      <c r="J32">
        <f t="shared" si="11"/>
        <v>14.799213562373094</v>
      </c>
      <c r="L32">
        <f t="shared" si="21"/>
        <v>6.5973445725385655</v>
      </c>
      <c r="M32">
        <f t="shared" si="12"/>
        <v>3.3163265949634022</v>
      </c>
      <c r="N32">
        <f t="shared" si="13"/>
        <v>22.032247551122989</v>
      </c>
      <c r="P32">
        <f t="shared" si="27"/>
        <v>5.1229886296965352</v>
      </c>
      <c r="Q32">
        <f t="shared" si="28"/>
        <v>4.900249993622773</v>
      </c>
      <c r="R32">
        <f t="shared" si="4"/>
        <v>0.50063160108007554</v>
      </c>
      <c r="S32">
        <f t="shared" si="5"/>
        <v>0.23334523779156069</v>
      </c>
      <c r="T32">
        <f t="shared" si="15"/>
        <v>5.0063160108007549</v>
      </c>
      <c r="U32">
        <f t="shared" si="6"/>
        <v>2.3334523779156067</v>
      </c>
      <c r="V32">
        <f t="shared" si="16"/>
        <v>6.1954502981073292</v>
      </c>
      <c r="W32">
        <f t="shared" si="17"/>
        <v>15.597531976684927</v>
      </c>
      <c r="Y32">
        <f t="shared" si="18"/>
        <v>2.1000000000000005</v>
      </c>
      <c r="Z32">
        <f t="shared" si="19"/>
        <v>147.99213562373095</v>
      </c>
      <c r="AA32">
        <f t="shared" si="20"/>
        <v>71.706599999999966</v>
      </c>
      <c r="AB32">
        <f t="shared" si="22"/>
        <v>219.6987356237309</v>
      </c>
    </row>
    <row r="33" spans="2:28" x14ac:dyDescent="0.3">
      <c r="B33">
        <f t="shared" si="7"/>
        <v>2.2000000000000006</v>
      </c>
      <c r="C33">
        <f t="shared" si="25"/>
        <v>10.267190462828671</v>
      </c>
      <c r="D33">
        <f t="shared" si="0"/>
        <v>2</v>
      </c>
      <c r="E33">
        <f t="shared" si="26"/>
        <v>9.3338095116624249</v>
      </c>
      <c r="F33">
        <f t="shared" si="1"/>
        <v>9.5459415460183887</v>
      </c>
      <c r="G33">
        <f t="shared" si="2"/>
        <v>0.95459415460183894</v>
      </c>
      <c r="H33">
        <f t="shared" si="3"/>
        <v>0.42426406871192851</v>
      </c>
      <c r="I33">
        <f t="shared" si="10"/>
        <v>8.6742135623730956</v>
      </c>
      <c r="J33">
        <f t="shared" si="11"/>
        <v>14.154213562373094</v>
      </c>
      <c r="P33">
        <f t="shared" si="27"/>
        <v>5.623620230776611</v>
      </c>
      <c r="Q33">
        <f t="shared" si="28"/>
        <v>5.1335952314143336</v>
      </c>
      <c r="R33">
        <f t="shared" si="4"/>
        <v>0.52396612485923155</v>
      </c>
      <c r="S33">
        <f t="shared" si="5"/>
        <v>0.23334523779156069</v>
      </c>
      <c r="T33">
        <f t="shared" si="15"/>
        <v>5.2396612485923155</v>
      </c>
      <c r="U33">
        <f t="shared" si="6"/>
        <v>2.3334523779156067</v>
      </c>
      <c r="V33">
        <f t="shared" si="16"/>
        <v>7.448667146906736</v>
      </c>
      <c r="W33">
        <f t="shared" si="17"/>
        <v>15.734731193890553</v>
      </c>
      <c r="Y33">
        <f t="shared" si="18"/>
        <v>2.2000000000000006</v>
      </c>
      <c r="Z33">
        <f t="shared" si="19"/>
        <v>141.54213562373093</v>
      </c>
      <c r="AA33">
        <f t="shared" si="20"/>
        <v>78.69839999999995</v>
      </c>
      <c r="AB33">
        <f t="shared" si="22"/>
        <v>220.24053562373086</v>
      </c>
    </row>
    <row r="34" spans="2:28" x14ac:dyDescent="0.3">
      <c r="B34">
        <f t="shared" si="7"/>
        <v>2.3000000000000007</v>
      </c>
      <c r="C34">
        <f t="shared" si="25"/>
        <v>11.22178461743051</v>
      </c>
      <c r="D34">
        <f t="shared" si="0"/>
        <v>2</v>
      </c>
      <c r="E34">
        <f t="shared" si="26"/>
        <v>9.7580735803743526</v>
      </c>
      <c r="F34">
        <f t="shared" si="1"/>
        <v>9.9702056147303164</v>
      </c>
      <c r="G34">
        <f t="shared" si="2"/>
        <v>0.99702056147303164</v>
      </c>
      <c r="H34">
        <f t="shared" si="3"/>
        <v>0.42426406871192851</v>
      </c>
      <c r="I34">
        <f t="shared" si="10"/>
        <v>9.3492135623730963</v>
      </c>
      <c r="J34">
        <f t="shared" si="11"/>
        <v>13.479213562373095</v>
      </c>
      <c r="P34">
        <f t="shared" si="27"/>
        <v>6.147586355635843</v>
      </c>
      <c r="Q34">
        <f t="shared" si="28"/>
        <v>5.3669404692058942</v>
      </c>
      <c r="R34">
        <f t="shared" si="4"/>
        <v>0.54730064863838768</v>
      </c>
      <c r="S34">
        <f t="shared" si="5"/>
        <v>0.23334523779156069</v>
      </c>
      <c r="T34">
        <f t="shared" si="15"/>
        <v>5.4730064863838761</v>
      </c>
      <c r="U34">
        <f t="shared" si="6"/>
        <v>2.3334523779156067</v>
      </c>
      <c r="V34">
        <f t="shared" si="16"/>
        <v>9.07884598494865</v>
      </c>
      <c r="W34">
        <f t="shared" si="17"/>
        <v>15.460854643163872</v>
      </c>
      <c r="Y34">
        <f t="shared" si="18"/>
        <v>2.3000000000000007</v>
      </c>
      <c r="Z34">
        <f t="shared" si="19"/>
        <v>134.79213562373096</v>
      </c>
      <c r="AA34">
        <f t="shared" si="20"/>
        <v>86.015399999999943</v>
      </c>
      <c r="AB34">
        <f t="shared" si="22"/>
        <v>220.8075356237309</v>
      </c>
    </row>
    <row r="35" spans="2:28" x14ac:dyDescent="0.3">
      <c r="B35">
        <f t="shared" si="7"/>
        <v>2.4000000000000008</v>
      </c>
      <c r="C35">
        <f t="shared" si="25"/>
        <v>12.218805178903541</v>
      </c>
      <c r="D35">
        <f t="shared" si="0"/>
        <v>2</v>
      </c>
      <c r="E35">
        <f t="shared" si="26"/>
        <v>10.18233764908628</v>
      </c>
      <c r="F35">
        <f t="shared" si="1"/>
        <v>10.394469683442244</v>
      </c>
      <c r="G35">
        <f t="shared" si="2"/>
        <v>1.0394469683442245</v>
      </c>
      <c r="H35">
        <f t="shared" si="3"/>
        <v>0.42426406871192851</v>
      </c>
      <c r="I35">
        <f t="shared" si="10"/>
        <v>10.054213562373096</v>
      </c>
      <c r="J35">
        <f t="shared" si="11"/>
        <v>12.774213562373095</v>
      </c>
      <c r="P35">
        <f t="shared" si="27"/>
        <v>6.6948870042742303</v>
      </c>
      <c r="Q35">
        <f t="shared" si="28"/>
        <v>5.6002857069974548</v>
      </c>
      <c r="R35">
        <f t="shared" si="4"/>
        <v>0.57063517241754369</v>
      </c>
      <c r="S35">
        <f t="shared" si="5"/>
        <v>0.23334523779156069</v>
      </c>
      <c r="T35">
        <f t="shared" si="15"/>
        <v>5.7063517241754367</v>
      </c>
      <c r="U35">
        <f t="shared" si="6"/>
        <v>2.3334523779156067</v>
      </c>
      <c r="V35">
        <f t="shared" si="16"/>
        <v>10.854552386232898</v>
      </c>
      <c r="W35">
        <f t="shared" si="17"/>
        <v>14.607095928217316</v>
      </c>
      <c r="Y35">
        <f t="shared" si="18"/>
        <v>2.4000000000000008</v>
      </c>
      <c r="Z35">
        <f t="shared" si="19"/>
        <v>127.74213562373095</v>
      </c>
      <c r="AA35">
        <f t="shared" si="20"/>
        <v>93.657599999999931</v>
      </c>
      <c r="AB35">
        <f t="shared" si="22"/>
        <v>221.39973562373086</v>
      </c>
    </row>
    <row r="36" spans="2:28" x14ac:dyDescent="0.3">
      <c r="B36">
        <f t="shared" si="7"/>
        <v>2.5000000000000009</v>
      </c>
      <c r="C36">
        <f t="shared" si="25"/>
        <v>13.258252147247765</v>
      </c>
      <c r="D36">
        <f t="shared" si="0"/>
        <v>2</v>
      </c>
      <c r="E36">
        <f t="shared" si="26"/>
        <v>10.606601717798208</v>
      </c>
      <c r="F36">
        <f t="shared" si="1"/>
        <v>10.818733752154172</v>
      </c>
      <c r="G36">
        <f t="shared" si="2"/>
        <v>1.0818733752154173</v>
      </c>
      <c r="H36">
        <f t="shared" si="3"/>
        <v>0.42426406871192851</v>
      </c>
      <c r="I36">
        <f t="shared" si="10"/>
        <v>10.789213562373096</v>
      </c>
      <c r="J36">
        <f t="shared" si="11"/>
        <v>12.039213562373096</v>
      </c>
      <c r="P36">
        <f t="shared" si="27"/>
        <v>7.2655221766917739</v>
      </c>
      <c r="Q36">
        <f t="shared" si="28"/>
        <v>5.8336309447890153</v>
      </c>
      <c r="R36">
        <f t="shared" si="4"/>
        <v>0.5939696961966997</v>
      </c>
      <c r="S36">
        <f t="shared" si="5"/>
        <v>0.23334523779156069</v>
      </c>
      <c r="T36">
        <f t="shared" si="15"/>
        <v>5.9396969619669973</v>
      </c>
      <c r="U36">
        <f t="shared" si="6"/>
        <v>2.3334523779156067</v>
      </c>
      <c r="V36">
        <f t="shared" si="16"/>
        <v>12.452807143691702</v>
      </c>
      <c r="W36">
        <f t="shared" si="17"/>
        <v>13.149374089592261</v>
      </c>
      <c r="Y36">
        <f t="shared" si="18"/>
        <v>2.5000000000000009</v>
      </c>
      <c r="Z36">
        <f t="shared" si="19"/>
        <v>120.39213562373095</v>
      </c>
      <c r="AA36">
        <f t="shared" si="20"/>
        <v>101.62499999999991</v>
      </c>
      <c r="AB36">
        <f t="shared" si="22"/>
        <v>222.01713562373087</v>
      </c>
    </row>
    <row r="37" spans="2:28" x14ac:dyDescent="0.3">
      <c r="B37">
        <f t="shared" si="7"/>
        <v>2.600000000000001</v>
      </c>
      <c r="C37">
        <f t="shared" si="25"/>
        <v>14.340125522463183</v>
      </c>
      <c r="D37">
        <f t="shared" si="0"/>
        <v>2</v>
      </c>
      <c r="E37">
        <f t="shared" si="26"/>
        <v>11.030865786510136</v>
      </c>
      <c r="F37">
        <f t="shared" si="1"/>
        <v>11.242997820866099</v>
      </c>
      <c r="G37">
        <f t="shared" si="2"/>
        <v>1.1242997820866101</v>
      </c>
      <c r="H37">
        <f t="shared" si="3"/>
        <v>0.42426406871192851</v>
      </c>
      <c r="I37">
        <f t="shared" si="10"/>
        <v>11.554213562373096</v>
      </c>
      <c r="J37">
        <f t="shared" si="11"/>
        <v>11.274213562373097</v>
      </c>
      <c r="P37">
        <f t="shared" si="27"/>
        <v>7.8594918728884737</v>
      </c>
      <c r="Q37">
        <f t="shared" si="28"/>
        <v>6.0669761825805759</v>
      </c>
      <c r="R37">
        <f t="shared" si="4"/>
        <v>0.61730421997585583</v>
      </c>
      <c r="S37">
        <f t="shared" si="5"/>
        <v>0.23334523779156069</v>
      </c>
      <c r="T37">
        <f t="shared" si="15"/>
        <v>6.1730421997585578</v>
      </c>
      <c r="U37">
        <f t="shared" si="6"/>
        <v>2.3334523779156067</v>
      </c>
      <c r="V37">
        <f t="shared" si="16"/>
        <v>13.554183199717032</v>
      </c>
      <c r="W37">
        <f t="shared" si="17"/>
        <v>11.263193140313668</v>
      </c>
      <c r="Y37">
        <f t="shared" si="18"/>
        <v>2.600000000000001</v>
      </c>
      <c r="Z37">
        <f t="shared" si="19"/>
        <v>112.74213562373097</v>
      </c>
      <c r="AA37">
        <f t="shared" si="20"/>
        <v>109.91759999999991</v>
      </c>
      <c r="AB37">
        <f t="shared" ref="AB37:AB44" si="29">Z37+AA37</f>
        <v>222.65973562373088</v>
      </c>
    </row>
    <row r="38" spans="2:28" x14ac:dyDescent="0.3">
      <c r="B38">
        <f t="shared" si="7"/>
        <v>2.7000000000000011</v>
      </c>
      <c r="C38">
        <f t="shared" si="25"/>
        <v>15.464425304549792</v>
      </c>
      <c r="D38">
        <f t="shared" si="0"/>
        <v>2</v>
      </c>
      <c r="E38">
        <f t="shared" si="26"/>
        <v>11.455129855222063</v>
      </c>
      <c r="F38">
        <f t="shared" si="1"/>
        <v>11.667261889578027</v>
      </c>
      <c r="G38">
        <f t="shared" si="2"/>
        <v>1.1667261889578027</v>
      </c>
      <c r="H38">
        <f t="shared" si="3"/>
        <v>0.42426406871192851</v>
      </c>
      <c r="I38">
        <f t="shared" si="10"/>
        <v>12.349213562373095</v>
      </c>
      <c r="J38">
        <f t="shared" si="11"/>
        <v>10.479213562373099</v>
      </c>
      <c r="P38">
        <f t="shared" si="27"/>
        <v>8.4767960928643298</v>
      </c>
      <c r="Q38">
        <f t="shared" si="28"/>
        <v>6.3003214203721365</v>
      </c>
      <c r="R38">
        <f t="shared" si="4"/>
        <v>0.64063874375501184</v>
      </c>
      <c r="S38">
        <f t="shared" si="5"/>
        <v>0.23334523779156069</v>
      </c>
      <c r="T38">
        <f t="shared" si="15"/>
        <v>6.4063874375501184</v>
      </c>
      <c r="U38">
        <f t="shared" si="6"/>
        <v>2.3334523779156067</v>
      </c>
      <c r="V38">
        <f t="shared" si="16"/>
        <v>13.973693433997664</v>
      </c>
      <c r="W38">
        <f t="shared" si="17"/>
        <v>9.3125665949118073</v>
      </c>
      <c r="Y38">
        <f t="shared" si="18"/>
        <v>2.7000000000000011</v>
      </c>
      <c r="Z38">
        <f t="shared" si="19"/>
        <v>104.79213562373099</v>
      </c>
      <c r="AA38">
        <f t="shared" si="20"/>
        <v>118.5353999999999</v>
      </c>
      <c r="AB38">
        <f t="shared" si="29"/>
        <v>223.32753562373088</v>
      </c>
    </row>
    <row r="39" spans="2:28" x14ac:dyDescent="0.3">
      <c r="B39">
        <f t="shared" si="7"/>
        <v>2.8000000000000012</v>
      </c>
      <c r="C39">
        <f t="shared" si="25"/>
        <v>16.631151493507595</v>
      </c>
      <c r="D39">
        <f t="shared" si="0"/>
        <v>2</v>
      </c>
      <c r="E39">
        <f t="shared" si="26"/>
        <v>11.879393923933991</v>
      </c>
      <c r="F39">
        <f t="shared" si="1"/>
        <v>12.091525958289955</v>
      </c>
      <c r="G39">
        <f t="shared" si="2"/>
        <v>1.2091525958289955</v>
      </c>
      <c r="H39">
        <f t="shared" si="3"/>
        <v>0.42426406871192851</v>
      </c>
      <c r="I39">
        <f t="shared" si="10"/>
        <v>13.174213562373094</v>
      </c>
      <c r="J39">
        <f t="shared" si="11"/>
        <v>9.6542135623730996</v>
      </c>
      <c r="P39">
        <f t="shared" si="27"/>
        <v>9.1174348366193421</v>
      </c>
      <c r="Q39">
        <f t="shared" si="28"/>
        <v>6.5336666581636971</v>
      </c>
      <c r="R39">
        <f t="shared" si="4"/>
        <v>0.66397326753416797</v>
      </c>
      <c r="S39">
        <f t="shared" si="5"/>
        <v>0.23334523779156069</v>
      </c>
      <c r="T39">
        <f t="shared" si="15"/>
        <v>6.639732675341679</v>
      </c>
      <c r="U39">
        <f t="shared" si="6"/>
        <v>2.3334523779156067</v>
      </c>
      <c r="V39">
        <f t="shared" si="16"/>
        <v>13.779268223683351</v>
      </c>
      <c r="W39">
        <f t="shared" si="17"/>
        <v>7.7479321411693132</v>
      </c>
      <c r="Y39">
        <f t="shared" si="18"/>
        <v>2.8000000000000012</v>
      </c>
      <c r="Z39">
        <f t="shared" si="19"/>
        <v>96.542135623730999</v>
      </c>
      <c r="AA39">
        <f t="shared" si="20"/>
        <v>127.47839999999988</v>
      </c>
      <c r="AB39">
        <f t="shared" si="29"/>
        <v>224.02053562373089</v>
      </c>
    </row>
    <row r="40" spans="2:28" x14ac:dyDescent="0.3">
      <c r="B40">
        <f t="shared" si="7"/>
        <v>2.9000000000000012</v>
      </c>
      <c r="C40">
        <f>C39+G39</f>
        <v>17.840304089336591</v>
      </c>
      <c r="D40">
        <f t="shared" si="0"/>
        <v>2</v>
      </c>
      <c r="E40">
        <f>E39+H39</f>
        <v>12.303657992645919</v>
      </c>
      <c r="F40">
        <f t="shared" si="1"/>
        <v>12.515790027001882</v>
      </c>
      <c r="G40">
        <f t="shared" si="2"/>
        <v>1.2515790027001883</v>
      </c>
      <c r="H40">
        <f t="shared" si="3"/>
        <v>0.42426406871192851</v>
      </c>
      <c r="I40">
        <f t="shared" si="10"/>
        <v>14.029213562373094</v>
      </c>
      <c r="J40">
        <f t="shared" si="11"/>
        <v>8.7992135623730992</v>
      </c>
      <c r="P40">
        <f t="shared" si="27"/>
        <v>9.7814081041535097</v>
      </c>
      <c r="Q40">
        <f t="shared" si="28"/>
        <v>6.7670118959552576</v>
      </c>
      <c r="R40">
        <f t="shared" si="4"/>
        <v>0.68730779131332398</v>
      </c>
      <c r="S40">
        <f t="shared" si="5"/>
        <v>0.23334523779156069</v>
      </c>
      <c r="T40">
        <f t="shared" si="15"/>
        <v>6.8730779131332396</v>
      </c>
      <c r="U40">
        <f t="shared" si="6"/>
        <v>2.3334523779156067</v>
      </c>
      <c r="V40">
        <f t="shared" si="16"/>
        <v>13.330976760489769</v>
      </c>
      <c r="W40">
        <f t="shared" si="17"/>
        <v>6.9250563201717554</v>
      </c>
      <c r="Y40">
        <f t="shared" si="18"/>
        <v>2.9000000000000012</v>
      </c>
      <c r="Z40">
        <f t="shared" si="19"/>
        <v>87.992135623730988</v>
      </c>
      <c r="AA40">
        <f t="shared" si="20"/>
        <v>136.74659999999986</v>
      </c>
      <c r="AB40">
        <f t="shared" si="29"/>
        <v>224.73873562373086</v>
      </c>
    </row>
    <row r="41" spans="2:28" x14ac:dyDescent="0.3">
      <c r="B41">
        <f t="shared" si="7"/>
        <v>3.0000000000000013</v>
      </c>
      <c r="C41">
        <f>C40+G40</f>
        <v>19.091883092036781</v>
      </c>
      <c r="D41">
        <f t="shared" si="0"/>
        <v>2</v>
      </c>
      <c r="E41">
        <f>E40+H40</f>
        <v>12.727922061357846</v>
      </c>
      <c r="F41">
        <f t="shared" si="1"/>
        <v>12.94005409571381</v>
      </c>
      <c r="G41">
        <f t="shared" si="2"/>
        <v>1.2940054095713811</v>
      </c>
      <c r="H41">
        <f t="shared" si="3"/>
        <v>0.42426406871192851</v>
      </c>
      <c r="I41">
        <f t="shared" si="10"/>
        <v>14.914213562373096</v>
      </c>
      <c r="J41">
        <f t="shared" si="11"/>
        <v>7.9142135623730994</v>
      </c>
      <c r="P41">
        <f t="shared" si="27"/>
        <v>10.468715895466834</v>
      </c>
      <c r="Q41">
        <f t="shared" si="28"/>
        <v>7.0003571337468182</v>
      </c>
      <c r="R41">
        <f t="shared" si="4"/>
        <v>0.7106423150924801</v>
      </c>
      <c r="S41">
        <f t="shared" si="5"/>
        <v>0.23334523779156069</v>
      </c>
      <c r="T41">
        <f t="shared" si="15"/>
        <v>7.1064231509248001</v>
      </c>
      <c r="U41">
        <f t="shared" si="6"/>
        <v>2.3334523779156067</v>
      </c>
      <c r="V41">
        <f t="shared" si="16"/>
        <v>13.185431567129202</v>
      </c>
      <c r="W41">
        <f t="shared" si="17"/>
        <v>6.9085730635264486</v>
      </c>
      <c r="Y41">
        <f t="shared" si="18"/>
        <v>3.0000000000000013</v>
      </c>
      <c r="Z41">
        <f t="shared" si="19"/>
        <v>79.142135623730994</v>
      </c>
      <c r="AA41">
        <f t="shared" si="20"/>
        <v>146.33999999999983</v>
      </c>
      <c r="AB41">
        <f t="shared" si="29"/>
        <v>225.48213562373081</v>
      </c>
    </row>
    <row r="42" spans="2:28" x14ac:dyDescent="0.3">
      <c r="B42">
        <f t="shared" si="7"/>
        <v>3.1000000000000014</v>
      </c>
      <c r="C42">
        <f>C41+G41</f>
        <v>20.385888501608161</v>
      </c>
      <c r="D42">
        <f t="shared" si="0"/>
        <v>2</v>
      </c>
      <c r="E42">
        <f>E41+H41</f>
        <v>13.152186130069774</v>
      </c>
      <c r="F42">
        <f t="shared" si="1"/>
        <v>13.364318164425738</v>
      </c>
      <c r="G42">
        <f t="shared" si="2"/>
        <v>1.3364318164425739</v>
      </c>
      <c r="H42">
        <f t="shared" si="3"/>
        <v>0.42426406871192851</v>
      </c>
      <c r="I42">
        <f t="shared" si="10"/>
        <v>15.829213562373091</v>
      </c>
      <c r="J42">
        <f t="shared" si="11"/>
        <v>6.9992135623731002</v>
      </c>
      <c r="P42">
        <f t="shared" si="27"/>
        <v>11.179358210559315</v>
      </c>
      <c r="Q42">
        <f t="shared" si="28"/>
        <v>7.2337023715383788</v>
      </c>
      <c r="R42">
        <f t="shared" si="4"/>
        <v>0.73397683887163612</v>
      </c>
      <c r="S42">
        <f t="shared" si="5"/>
        <v>0.23334523779156069</v>
      </c>
      <c r="T42">
        <f t="shared" si="15"/>
        <v>7.3397683887163607</v>
      </c>
      <c r="U42">
        <f t="shared" si="6"/>
        <v>2.3334523779156067</v>
      </c>
      <c r="V42">
        <f t="shared" si="16"/>
        <v>13.862895128532257</v>
      </c>
      <c r="W42">
        <f t="shared" si="17"/>
        <v>7.3647157056468844</v>
      </c>
      <c r="Y42">
        <f t="shared" si="18"/>
        <v>3.1000000000000014</v>
      </c>
      <c r="Z42">
        <f t="shared" si="19"/>
        <v>69.992135623731002</v>
      </c>
      <c r="AA42">
        <f t="shared" si="20"/>
        <v>156.25859999999983</v>
      </c>
      <c r="AB42">
        <f t="shared" si="29"/>
        <v>226.25073562373083</v>
      </c>
    </row>
    <row r="43" spans="2:28" x14ac:dyDescent="0.3">
      <c r="B43">
        <f t="shared" si="7"/>
        <v>3.2000000000000015</v>
      </c>
      <c r="C43">
        <f>C42+G42</f>
        <v>21.722320318050734</v>
      </c>
      <c r="D43">
        <f t="shared" si="0"/>
        <v>2</v>
      </c>
      <c r="E43">
        <f>E42+H42</f>
        <v>13.576450198781702</v>
      </c>
      <c r="F43">
        <f t="shared" si="1"/>
        <v>13.788582233137666</v>
      </c>
      <c r="G43">
        <f t="shared" si="2"/>
        <v>1.3788582233137667</v>
      </c>
      <c r="H43">
        <f t="shared" si="3"/>
        <v>0.42426406871192851</v>
      </c>
      <c r="I43">
        <f t="shared" si="10"/>
        <v>16.774213562373092</v>
      </c>
      <c r="J43">
        <f t="shared" si="11"/>
        <v>6.0542135623731017</v>
      </c>
      <c r="P43">
        <f t="shared" si="27"/>
        <v>11.91333504943095</v>
      </c>
      <c r="Q43">
        <f t="shared" si="28"/>
        <v>7.4670476093299394</v>
      </c>
      <c r="R43">
        <f t="shared" si="4"/>
        <v>0.75731136265079213</v>
      </c>
      <c r="S43">
        <f t="shared" si="5"/>
        <v>0.23334523779156069</v>
      </c>
      <c r="T43">
        <f t="shared" si="15"/>
        <v>7.5731136265079213</v>
      </c>
      <c r="U43">
        <f t="shared" si="6"/>
        <v>2.3334523779156067</v>
      </c>
      <c r="V43">
        <f t="shared" si="16"/>
        <v>15.55901320678532</v>
      </c>
      <c r="W43">
        <f t="shared" si="17"/>
        <v>7.6426996642258551</v>
      </c>
      <c r="Y43">
        <f t="shared" si="18"/>
        <v>3.2000000000000015</v>
      </c>
      <c r="Z43">
        <f t="shared" si="19"/>
        <v>60.542135623731014</v>
      </c>
      <c r="AA43">
        <f t="shared" si="20"/>
        <v>166.5023999999998</v>
      </c>
      <c r="AB43">
        <f t="shared" si="29"/>
        <v>227.04453562373081</v>
      </c>
    </row>
    <row r="44" spans="2:28" x14ac:dyDescent="0.3">
      <c r="B44">
        <f t="shared" si="7"/>
        <v>3.3000000000000016</v>
      </c>
      <c r="C44">
        <f>C43+G43</f>
        <v>23.101178541364501</v>
      </c>
      <c r="D44">
        <f t="shared" si="0"/>
        <v>2</v>
      </c>
      <c r="E44">
        <f>E43+H43</f>
        <v>14.000714267493629</v>
      </c>
      <c r="F44">
        <f t="shared" si="1"/>
        <v>14.212846301849593</v>
      </c>
      <c r="G44">
        <f t="shared" si="2"/>
        <v>1.4212846301849593</v>
      </c>
      <c r="H44">
        <f t="shared" si="3"/>
        <v>0.42426406871192851</v>
      </c>
      <c r="I44">
        <f t="shared" si="10"/>
        <v>17.749213562373093</v>
      </c>
      <c r="J44">
        <f t="shared" si="11"/>
        <v>5.0792135623731021</v>
      </c>
      <c r="P44">
        <f t="shared" si="27"/>
        <v>12.670646412081743</v>
      </c>
      <c r="Q44">
        <f t="shared" si="28"/>
        <v>7.7003928471215</v>
      </c>
      <c r="R44">
        <f t="shared" si="4"/>
        <v>0.78064588642994825</v>
      </c>
      <c r="S44">
        <f t="shared" si="5"/>
        <v>0.23334523779156069</v>
      </c>
      <c r="T44">
        <f t="shared" si="15"/>
        <v>7.8064588642994819</v>
      </c>
      <c r="U44">
        <f t="shared" si="6"/>
        <v>2.3334523779156067</v>
      </c>
      <c r="V44">
        <f t="shared" si="16"/>
        <v>17.957387417631004</v>
      </c>
      <c r="W44">
        <f t="shared" si="17"/>
        <v>7.0683499694571053</v>
      </c>
      <c r="Y44">
        <f t="shared" si="18"/>
        <v>3.3000000000000016</v>
      </c>
      <c r="Z44">
        <f t="shared" si="19"/>
        <v>50.792135623731021</v>
      </c>
      <c r="AA44">
        <f t="shared" si="20"/>
        <v>177.07139999999976</v>
      </c>
      <c r="AB44">
        <f t="shared" si="29"/>
        <v>227.86353562373077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8BB0-DDA5-4953-A30F-63676C2DC748}">
  <dimension ref="B1:AB41"/>
  <sheetViews>
    <sheetView workbookViewId="0">
      <selection activeCell="AF8" sqref="AF8"/>
    </sheetView>
  </sheetViews>
  <sheetFormatPr defaultRowHeight="14.4" x14ac:dyDescent="0.3"/>
  <cols>
    <col min="2" max="2" width="10.6640625" customWidth="1"/>
    <col min="20" max="20" width="10" customWidth="1"/>
    <col min="21" max="21" width="11" customWidth="1"/>
  </cols>
  <sheetData>
    <row r="1" spans="2:28" x14ac:dyDescent="0.3">
      <c r="B1" t="s">
        <v>6</v>
      </c>
      <c r="C1">
        <f>2/5*m*_r^2</f>
        <v>1.6</v>
      </c>
    </row>
    <row r="2" spans="2:28" x14ac:dyDescent="0.3">
      <c r="K2" t="s">
        <v>29</v>
      </c>
      <c r="L2" t="s">
        <v>30</v>
      </c>
    </row>
    <row r="3" spans="2:28" x14ac:dyDescent="0.3">
      <c r="B3" t="s">
        <v>7</v>
      </c>
      <c r="C3">
        <f>g*SIN(alpha)/(1+Ib/(m*_r^2))</f>
        <v>5.0507627227610534</v>
      </c>
      <c r="F3">
        <v>0</v>
      </c>
      <c r="G3">
        <v>20</v>
      </c>
      <c r="K3">
        <f>$I$8</f>
        <v>1.4142135623730949</v>
      </c>
      <c r="L3">
        <f>$J$8</f>
        <v>21.414213562373096</v>
      </c>
    </row>
    <row r="4" spans="2:28" x14ac:dyDescent="0.3">
      <c r="B4" t="s">
        <v>8</v>
      </c>
      <c r="C4">
        <f>accB/_r</f>
        <v>2.5253813613805267</v>
      </c>
      <c r="F4">
        <v>20</v>
      </c>
      <c r="G4">
        <v>0</v>
      </c>
      <c r="K4">
        <f>$V$8</f>
        <v>1.4142135623730951</v>
      </c>
      <c r="L4">
        <f>$W$8</f>
        <v>23.414213562373096</v>
      </c>
    </row>
    <row r="5" spans="2:28" x14ac:dyDescent="0.3">
      <c r="B5" t="s">
        <v>23</v>
      </c>
      <c r="C5">
        <f>epsB+accB*dt/2</f>
        <v>2.7779194975185795</v>
      </c>
    </row>
    <row r="7" spans="2:28" x14ac:dyDescent="0.3">
      <c r="B7" t="s">
        <v>9</v>
      </c>
      <c r="C7" t="s">
        <v>10</v>
      </c>
      <c r="D7" t="s">
        <v>11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17</v>
      </c>
      <c r="L7" t="s">
        <v>32</v>
      </c>
      <c r="M7" t="s">
        <v>33</v>
      </c>
      <c r="N7" t="s">
        <v>17</v>
      </c>
      <c r="P7" t="s">
        <v>20</v>
      </c>
      <c r="Q7" t="s">
        <v>18</v>
      </c>
      <c r="R7" t="s">
        <v>21</v>
      </c>
      <c r="S7" t="s">
        <v>19</v>
      </c>
      <c r="T7" t="s">
        <v>22</v>
      </c>
      <c r="U7" t="s">
        <v>23</v>
      </c>
      <c r="V7" t="s">
        <v>24</v>
      </c>
      <c r="W7" t="s">
        <v>25</v>
      </c>
      <c r="Y7" t="s">
        <v>9</v>
      </c>
      <c r="Z7" t="s">
        <v>26</v>
      </c>
      <c r="AA7" t="s">
        <v>27</v>
      </c>
      <c r="AB7" t="s">
        <v>28</v>
      </c>
    </row>
    <row r="8" spans="2:28" x14ac:dyDescent="0.3">
      <c r="B8">
        <v>0</v>
      </c>
      <c r="C8">
        <v>0</v>
      </c>
      <c r="D8">
        <f t="shared" ref="D8:D41" si="0">_r</f>
        <v>2</v>
      </c>
      <c r="E8">
        <v>0</v>
      </c>
      <c r="F8">
        <f t="shared" ref="F8:F41" si="1">E8+accB*dt/2</f>
        <v>0.2525381361380527</v>
      </c>
      <c r="G8">
        <f t="shared" ref="G8:G41" si="2">F8*dt</f>
        <v>2.525381361380527E-2</v>
      </c>
      <c r="H8">
        <f t="shared" ref="H8:H41" si="3">accB*dt</f>
        <v>0.50507627227610541</v>
      </c>
      <c r="I8">
        <f t="shared" ref="I8:I41" si="4">C8*COS(-alpha)-D8*SIN(-alpha)</f>
        <v>1.4142135623730949</v>
      </c>
      <c r="J8">
        <f t="shared" ref="J8:J41" si="5">C8*SIN(-alpha)+D8*COS(-alpha)+h</f>
        <v>21.414213562373096</v>
      </c>
      <c r="L8">
        <v>0</v>
      </c>
      <c r="M8">
        <f>_r*COS(L8)+$V$8</f>
        <v>3.4142135623730949</v>
      </c>
      <c r="N8">
        <f>_r*SIN(L8)+$J$8</f>
        <v>21.414213562373096</v>
      </c>
      <c r="P8">
        <v>0</v>
      </c>
      <c r="Q8">
        <v>0</v>
      </c>
      <c r="R8">
        <f>T8*dt</f>
        <v>1.2626906806902635E-2</v>
      </c>
      <c r="S8">
        <f>U8*dt</f>
        <v>0.27779194975185795</v>
      </c>
      <c r="T8">
        <f>Q8+epsB*dt/2</f>
        <v>0.12626906806902635</v>
      </c>
      <c r="U8">
        <f>epsB+accB*dt/2</f>
        <v>2.7779194975185795</v>
      </c>
      <c r="V8">
        <f>_r*COS(PI()/2-P8)+I8</f>
        <v>1.4142135623730951</v>
      </c>
      <c r="W8">
        <f>_r*SIN(PI()/2-P8)+J8</f>
        <v>23.414213562373096</v>
      </c>
      <c r="Y8">
        <v>0</v>
      </c>
      <c r="Z8">
        <f>m*g*J8</f>
        <v>214.14213562373095</v>
      </c>
      <c r="AA8">
        <f>m*E8^2/2+Ib*Q8^2/2</f>
        <v>0</v>
      </c>
      <c r="AB8">
        <f>Z8+AA8</f>
        <v>214.14213562373095</v>
      </c>
    </row>
    <row r="9" spans="2:28" x14ac:dyDescent="0.3">
      <c r="B9">
        <f t="shared" ref="B9:B41" si="6">B8+dt</f>
        <v>0.1</v>
      </c>
      <c r="C9">
        <f>C8+G8</f>
        <v>2.525381361380527E-2</v>
      </c>
      <c r="D9">
        <f t="shared" si="0"/>
        <v>2</v>
      </c>
      <c r="E9">
        <f>E8+H8</f>
        <v>0.50507627227610541</v>
      </c>
      <c r="F9">
        <f t="shared" si="1"/>
        <v>0.75761440841415806</v>
      </c>
      <c r="G9">
        <f t="shared" si="2"/>
        <v>7.5761440841415811E-2</v>
      </c>
      <c r="H9">
        <f t="shared" si="3"/>
        <v>0.50507627227610541</v>
      </c>
      <c r="I9">
        <f t="shared" si="4"/>
        <v>1.4320707052302377</v>
      </c>
      <c r="J9">
        <f t="shared" si="5"/>
        <v>21.396356419515953</v>
      </c>
      <c r="L9">
        <f>PI()/10+L8</f>
        <v>0.31415926535897931</v>
      </c>
      <c r="M9">
        <f>_r*COS(L9)+$V$8</f>
        <v>3.3163265949634022</v>
      </c>
      <c r="N9">
        <f>_r*SIN(L9)+$J$8</f>
        <v>22.032247551122989</v>
      </c>
      <c r="P9">
        <f>P8+R8</f>
        <v>1.2626906806902635E-2</v>
      </c>
      <c r="Q9">
        <f>Q8+S8</f>
        <v>0.27779194975185795</v>
      </c>
      <c r="R9">
        <f>T9*dt</f>
        <v>4.0406101782088436E-2</v>
      </c>
      <c r="S9">
        <f>U9*dt</f>
        <v>0.27779194975185795</v>
      </c>
      <c r="T9">
        <f>Q9+epsB*dt/2</f>
        <v>0.40406101782088433</v>
      </c>
      <c r="U9">
        <f>epsB+accB*dt/2</f>
        <v>2.7779194975185795</v>
      </c>
      <c r="V9">
        <f>_r*COS(PI()/2-P9)+I9</f>
        <v>1.4573238477765398</v>
      </c>
      <c r="W9">
        <f>_r*SIN(PI()/2-P9)+J9</f>
        <v>23.396196982858825</v>
      </c>
      <c r="Y9">
        <f>Y8+dt</f>
        <v>0.1</v>
      </c>
      <c r="Z9">
        <f>m*g*J9</f>
        <v>213.96356419515953</v>
      </c>
      <c r="AA9">
        <f>m*E9^2/2+Ib*Q9^2/2</f>
        <v>0.18928571428571431</v>
      </c>
      <c r="AB9">
        <f>Z9+AA9</f>
        <v>214.15284990944525</v>
      </c>
    </row>
    <row r="10" spans="2:28" x14ac:dyDescent="0.3">
      <c r="B10">
        <f t="shared" si="6"/>
        <v>0.2</v>
      </c>
      <c r="C10">
        <f t="shared" ref="C10:C33" si="7">C9+G9</f>
        <v>0.10101525445522108</v>
      </c>
      <c r="D10">
        <f t="shared" si="0"/>
        <v>2</v>
      </c>
      <c r="E10">
        <f t="shared" ref="E10:E33" si="8">E9+H9</f>
        <v>1.0101525445522108</v>
      </c>
      <c r="F10">
        <f t="shared" si="1"/>
        <v>1.2626906806902636</v>
      </c>
      <c r="G10">
        <f t="shared" si="2"/>
        <v>0.12626906806902635</v>
      </c>
      <c r="H10">
        <f t="shared" si="3"/>
        <v>0.50507627227610541</v>
      </c>
      <c r="I10">
        <f t="shared" si="4"/>
        <v>1.4856421338016663</v>
      </c>
      <c r="J10">
        <f t="shared" si="5"/>
        <v>21.342784990944523</v>
      </c>
      <c r="L10">
        <f t="shared" ref="L10:L16" si="9">PI()/10+L9</f>
        <v>0.62831853071795862</v>
      </c>
      <c r="M10">
        <f>_r*COS(L10)+$V$8</f>
        <v>3.0322475511229898</v>
      </c>
      <c r="N10">
        <f>_r*SIN(L10)+$J$8</f>
        <v>22.589784066958043</v>
      </c>
      <c r="P10">
        <f t="shared" ref="P10:P41" si="10">P9+R9</f>
        <v>5.3033008588991071E-2</v>
      </c>
      <c r="Q10">
        <f t="shared" ref="Q10:Q41" si="11">Q9+S9</f>
        <v>0.55558389950371589</v>
      </c>
      <c r="R10">
        <f>T10*dt</f>
        <v>6.8185296757274236E-2</v>
      </c>
      <c r="S10">
        <f>U10*dt</f>
        <v>0.27779194975185795</v>
      </c>
      <c r="T10">
        <f>Q10+epsB*dt/2</f>
        <v>0.68185296757274227</v>
      </c>
      <c r="U10">
        <f>epsB+accB*dt/2</f>
        <v>2.7779194975185795</v>
      </c>
      <c r="V10">
        <f>_r*COS(PI()/2-P10)+I10</f>
        <v>1.5916584395252844</v>
      </c>
      <c r="W10">
        <f>_r*SIN(PI()/2-P10)+J10</f>
        <v>23.339973150062416</v>
      </c>
      <c r="Y10">
        <f>Y9+dt</f>
        <v>0.2</v>
      </c>
      <c r="Z10">
        <f>m*g*J10</f>
        <v>213.42784990944523</v>
      </c>
      <c r="AA10">
        <f>m*E10^2/2+Ib*Q10^2/2</f>
        <v>0.75714285714285723</v>
      </c>
      <c r="AB10">
        <f t="shared" ref="AB10:AB41" si="12">Z10+AA10</f>
        <v>214.1849927665881</v>
      </c>
    </row>
    <row r="11" spans="2:28" x14ac:dyDescent="0.3">
      <c r="B11">
        <f t="shared" si="6"/>
        <v>0.30000000000000004</v>
      </c>
      <c r="C11">
        <f t="shared" si="7"/>
        <v>0.22728432252424743</v>
      </c>
      <c r="D11">
        <f t="shared" si="0"/>
        <v>2</v>
      </c>
      <c r="E11">
        <f t="shared" si="8"/>
        <v>1.5152288168283161</v>
      </c>
      <c r="F11">
        <f t="shared" si="1"/>
        <v>1.7677669529663689</v>
      </c>
      <c r="G11">
        <f t="shared" si="2"/>
        <v>0.17677669529663689</v>
      </c>
      <c r="H11">
        <f t="shared" si="3"/>
        <v>0.50507627227610541</v>
      </c>
      <c r="I11">
        <f t="shared" si="4"/>
        <v>1.5749278480873807</v>
      </c>
      <c r="J11">
        <f t="shared" si="5"/>
        <v>21.253499276658808</v>
      </c>
      <c r="L11">
        <f t="shared" si="9"/>
        <v>0.94247779607693793</v>
      </c>
      <c r="M11">
        <f>_r*COS(L11)+$V$8</f>
        <v>2.5897840669580416</v>
      </c>
      <c r="N11">
        <f>_r*SIN(L11)+$J$8</f>
        <v>23.032247551122992</v>
      </c>
      <c r="P11">
        <f t="shared" si="10"/>
        <v>0.12121830534626531</v>
      </c>
      <c r="Q11">
        <f t="shared" si="11"/>
        <v>0.83337584925557384</v>
      </c>
      <c r="R11">
        <f>T11*dt</f>
        <v>9.5964491732460022E-2</v>
      </c>
      <c r="S11">
        <f>U11*dt</f>
        <v>0.27779194975185795</v>
      </c>
      <c r="T11">
        <f>Q11+epsB*dt/2</f>
        <v>0.95964491732460022</v>
      </c>
      <c r="U11">
        <f>epsB+accB*dt/2</f>
        <v>2.7779194975185795</v>
      </c>
      <c r="V11">
        <f>_r*COS(PI()/2-P11)+I11</f>
        <v>1.8167711725195821</v>
      </c>
      <c r="W11">
        <f>_r*SIN(PI()/2-P11)+J11</f>
        <v>23.238823382800568</v>
      </c>
      <c r="Y11">
        <f>Y10+dt</f>
        <v>0.30000000000000004</v>
      </c>
      <c r="Z11">
        <f>m*g*J11</f>
        <v>212.53499276658806</v>
      </c>
      <c r="AA11">
        <f>m*E11^2/2+Ib*Q11^2/2</f>
        <v>1.7035714285714283</v>
      </c>
      <c r="AB11">
        <f t="shared" si="12"/>
        <v>214.23856419515948</v>
      </c>
    </row>
    <row r="12" spans="2:28" x14ac:dyDescent="0.3">
      <c r="B12">
        <f t="shared" si="6"/>
        <v>0.4</v>
      </c>
      <c r="C12">
        <f t="shared" si="7"/>
        <v>0.40406101782088433</v>
      </c>
      <c r="D12">
        <f t="shared" si="0"/>
        <v>2</v>
      </c>
      <c r="E12">
        <f t="shared" si="8"/>
        <v>2.0203050891044216</v>
      </c>
      <c r="F12">
        <f t="shared" si="1"/>
        <v>2.2728432252424744</v>
      </c>
      <c r="G12">
        <f t="shared" si="2"/>
        <v>0.22728432252424746</v>
      </c>
      <c r="H12">
        <f t="shared" si="3"/>
        <v>0.50507627227610541</v>
      </c>
      <c r="I12">
        <f t="shared" si="4"/>
        <v>1.6999278480873807</v>
      </c>
      <c r="J12">
        <f t="shared" si="5"/>
        <v>21.128499276658808</v>
      </c>
      <c r="L12">
        <f t="shared" si="9"/>
        <v>1.2566370614359172</v>
      </c>
      <c r="M12">
        <f>_r*COS(L12)+$V$8</f>
        <v>2.0322475511229898</v>
      </c>
      <c r="N12">
        <f>_r*SIN(L12)+$J$8</f>
        <v>23.316326594963403</v>
      </c>
      <c r="P12">
        <f t="shared" si="10"/>
        <v>0.21718279707872534</v>
      </c>
      <c r="Q12">
        <f t="shared" si="11"/>
        <v>1.1111677990074318</v>
      </c>
      <c r="R12">
        <f>T12*dt</f>
        <v>0.12374368670764582</v>
      </c>
      <c r="S12">
        <f>U12*dt</f>
        <v>0.27779194975185795</v>
      </c>
      <c r="T12">
        <f>Q12+epsB*dt/2</f>
        <v>1.2374368670764582</v>
      </c>
      <c r="U12">
        <f>epsB+accB*dt/2</f>
        <v>2.7779194975185795</v>
      </c>
      <c r="V12">
        <f>_r*COS(PI()/2-P12)+I12</f>
        <v>2.1308867672251472</v>
      </c>
      <c r="W12">
        <f>_r*SIN(PI()/2-P12)+J12</f>
        <v>23.081516022622754</v>
      </c>
      <c r="Y12">
        <f>Y11+dt</f>
        <v>0.4</v>
      </c>
      <c r="Z12">
        <f>m*g*J12</f>
        <v>211.28499276658806</v>
      </c>
      <c r="AA12">
        <f>m*E12^2/2+Ib*Q12^2/2</f>
        <v>3.0285714285714289</v>
      </c>
      <c r="AB12">
        <f t="shared" si="12"/>
        <v>214.3135641951595</v>
      </c>
    </row>
    <row r="13" spans="2:28" x14ac:dyDescent="0.3">
      <c r="B13">
        <f t="shared" si="6"/>
        <v>0.5</v>
      </c>
      <c r="C13">
        <f t="shared" si="7"/>
        <v>0.63134534034513179</v>
      </c>
      <c r="D13">
        <f t="shared" si="0"/>
        <v>2</v>
      </c>
      <c r="E13">
        <f t="shared" si="8"/>
        <v>2.5253813613805272</v>
      </c>
      <c r="F13">
        <f t="shared" si="1"/>
        <v>2.7779194975185799</v>
      </c>
      <c r="G13">
        <f t="shared" si="2"/>
        <v>0.277791949751858</v>
      </c>
      <c r="H13">
        <f t="shared" si="3"/>
        <v>0.50507627227610541</v>
      </c>
      <c r="I13">
        <f t="shared" si="4"/>
        <v>1.8606421338016665</v>
      </c>
      <c r="J13">
        <f t="shared" si="5"/>
        <v>20.967784990944523</v>
      </c>
      <c r="L13">
        <f t="shared" si="9"/>
        <v>1.5707963267948966</v>
      </c>
      <c r="M13">
        <f>_r*COS(L13)+$V$8</f>
        <v>1.4142135623730954</v>
      </c>
      <c r="N13">
        <f>_r*SIN(L13)+$J$8</f>
        <v>23.414213562373096</v>
      </c>
      <c r="P13">
        <f t="shared" si="10"/>
        <v>0.34092648378637114</v>
      </c>
      <c r="Q13">
        <f t="shared" si="11"/>
        <v>1.3889597487592897</v>
      </c>
      <c r="R13">
        <f>T13*dt</f>
        <v>0.15152288168283162</v>
      </c>
      <c r="S13">
        <f>U13*dt</f>
        <v>0.27779194975185795</v>
      </c>
      <c r="T13">
        <f>Q13+epsB*dt/2</f>
        <v>1.5152288168283161</v>
      </c>
      <c r="U13">
        <f>epsB+accB*dt/2</f>
        <v>2.7779194975185795</v>
      </c>
      <c r="V13">
        <f>_r*COS(PI()/2-P13)+I13</f>
        <v>2.5293629254016259</v>
      </c>
      <c r="W13">
        <f>_r*SIN(PI()/2-P13)+J13</f>
        <v>22.852675572087609</v>
      </c>
      <c r="Y13">
        <f>Y12+dt</f>
        <v>0.5</v>
      </c>
      <c r="Z13">
        <f>m*g*J13</f>
        <v>209.67784990944523</v>
      </c>
      <c r="AA13">
        <f>m*E13^2/2+Ib*Q13^2/2</f>
        <v>4.7321428571428577</v>
      </c>
      <c r="AB13">
        <f t="shared" si="12"/>
        <v>214.40999276658809</v>
      </c>
    </row>
    <row r="14" spans="2:28" x14ac:dyDescent="0.3">
      <c r="B14">
        <f t="shared" si="6"/>
        <v>0.6</v>
      </c>
      <c r="C14">
        <f t="shared" si="7"/>
        <v>0.90913729009698985</v>
      </c>
      <c r="D14">
        <f t="shared" si="0"/>
        <v>2</v>
      </c>
      <c r="E14">
        <f t="shared" si="8"/>
        <v>3.0304576336566327</v>
      </c>
      <c r="F14">
        <f t="shared" si="1"/>
        <v>3.2829957697946854</v>
      </c>
      <c r="G14">
        <f t="shared" si="2"/>
        <v>0.32829957697946854</v>
      </c>
      <c r="H14">
        <f t="shared" si="3"/>
        <v>0.50507627227610541</v>
      </c>
      <c r="I14">
        <f t="shared" si="4"/>
        <v>2.0570707052302382</v>
      </c>
      <c r="J14">
        <f t="shared" si="5"/>
        <v>20.771356419515953</v>
      </c>
      <c r="L14">
        <f t="shared" si="9"/>
        <v>1.8849555921538759</v>
      </c>
      <c r="M14">
        <f>_r*COS(L14)+$V$8</f>
        <v>0.79617957362320046</v>
      </c>
      <c r="N14">
        <f>_r*SIN(L14)+$J$8</f>
        <v>23.316326594963403</v>
      </c>
      <c r="P14">
        <f t="shared" si="10"/>
        <v>0.49244936546920276</v>
      </c>
      <c r="Q14">
        <f t="shared" si="11"/>
        <v>1.6667516985111477</v>
      </c>
      <c r="R14">
        <f>T14*dt</f>
        <v>0.17930207665801742</v>
      </c>
      <c r="S14">
        <f>U14*dt</f>
        <v>0.27779194975185795</v>
      </c>
      <c r="T14">
        <f>Q14+epsB*dt/2</f>
        <v>1.7930207665801741</v>
      </c>
      <c r="U14">
        <f>epsB+accB*dt/2</f>
        <v>2.7779194975185795</v>
      </c>
      <c r="V14">
        <f>_r*COS(PI()/2-P14)+I14</f>
        <v>3.002641965055727</v>
      </c>
      <c r="W14">
        <f>_r*SIN(PI()/2-P14)+J14</f>
        <v>22.533711375985291</v>
      </c>
      <c r="Y14">
        <f>Y13+dt</f>
        <v>0.6</v>
      </c>
      <c r="Z14">
        <f>m*g*J14</f>
        <v>207.71356419515953</v>
      </c>
      <c r="AA14">
        <f>m*E14^2/2+Ib*Q14^2/2</f>
        <v>6.8142857142857149</v>
      </c>
      <c r="AB14">
        <f t="shared" si="12"/>
        <v>214.52784990944525</v>
      </c>
    </row>
    <row r="15" spans="2:28" x14ac:dyDescent="0.3">
      <c r="B15">
        <f t="shared" si="6"/>
        <v>0.7</v>
      </c>
      <c r="C15">
        <f t="shared" si="7"/>
        <v>1.2374368670764584</v>
      </c>
      <c r="D15">
        <f t="shared" si="0"/>
        <v>2</v>
      </c>
      <c r="E15">
        <f t="shared" si="8"/>
        <v>3.5355339059327382</v>
      </c>
      <c r="F15">
        <f t="shared" si="1"/>
        <v>3.788072042070791</v>
      </c>
      <c r="G15">
        <f t="shared" si="2"/>
        <v>0.37880720420707914</v>
      </c>
      <c r="H15">
        <f t="shared" si="3"/>
        <v>0.50507627227610541</v>
      </c>
      <c r="I15">
        <f t="shared" si="4"/>
        <v>2.2892135623730949</v>
      </c>
      <c r="J15">
        <f t="shared" si="5"/>
        <v>20.539213562373096</v>
      </c>
      <c r="L15">
        <f t="shared" si="9"/>
        <v>2.1991148575128552</v>
      </c>
      <c r="M15">
        <f>_r*COS(L15)+$V$8</f>
        <v>0.23864305778814909</v>
      </c>
      <c r="N15">
        <f>_r*SIN(L15)+$J$8</f>
        <v>23.032247551122992</v>
      </c>
      <c r="P15">
        <f t="shared" si="10"/>
        <v>0.67175144212722016</v>
      </c>
      <c r="Q15">
        <f t="shared" si="11"/>
        <v>1.9445436482630056</v>
      </c>
      <c r="R15">
        <f>T15*dt</f>
        <v>0.20708127163320322</v>
      </c>
      <c r="S15">
        <f>U15*dt</f>
        <v>0.27779194975185795</v>
      </c>
      <c r="T15">
        <f>Q15+epsB*dt/2</f>
        <v>2.070812716332032</v>
      </c>
      <c r="U15">
        <f>epsB+accB*dt/2</f>
        <v>2.7779194975185795</v>
      </c>
      <c r="V15">
        <f>_r*COS(PI()/2-P15)+I15</f>
        <v>3.5339292667094058</v>
      </c>
      <c r="W15">
        <f>_r*SIN(PI()/2-P15)+J15</f>
        <v>22.104679248799521</v>
      </c>
      <c r="Y15">
        <f>Y14+dt</f>
        <v>0.7</v>
      </c>
      <c r="Z15">
        <f>m*g*J15</f>
        <v>205.39213562373095</v>
      </c>
      <c r="AA15">
        <f>m*E15^2/2+Ib*Q15^2/2</f>
        <v>9.2750000000000021</v>
      </c>
      <c r="AB15">
        <f t="shared" si="12"/>
        <v>214.66713562373096</v>
      </c>
    </row>
    <row r="16" spans="2:28" x14ac:dyDescent="0.3">
      <c r="B16">
        <f t="shared" si="6"/>
        <v>0.79999999999999993</v>
      </c>
      <c r="C16">
        <f t="shared" si="7"/>
        <v>1.6162440712835375</v>
      </c>
      <c r="D16">
        <f t="shared" si="0"/>
        <v>2</v>
      </c>
      <c r="E16">
        <f t="shared" si="8"/>
        <v>4.0406101782088433</v>
      </c>
      <c r="F16">
        <f t="shared" si="1"/>
        <v>4.2931483143468956</v>
      </c>
      <c r="G16">
        <f t="shared" si="2"/>
        <v>0.42931483143468957</v>
      </c>
      <c r="H16">
        <f t="shared" si="3"/>
        <v>0.50507627227610541</v>
      </c>
      <c r="I16">
        <f t="shared" si="4"/>
        <v>2.5570707052302382</v>
      </c>
      <c r="J16">
        <f t="shared" si="5"/>
        <v>20.271356419515953</v>
      </c>
      <c r="L16">
        <f t="shared" si="9"/>
        <v>2.5132741228718345</v>
      </c>
      <c r="M16">
        <f>_r*COS(L16)+$V$8</f>
        <v>-0.20382042637679954</v>
      </c>
      <c r="N16">
        <f>_r*SIN(L16)+$J$8</f>
        <v>22.589784066958043</v>
      </c>
      <c r="P16">
        <f t="shared" si="10"/>
        <v>0.87883271376042338</v>
      </c>
      <c r="Q16">
        <f t="shared" si="11"/>
        <v>2.2223355980148636</v>
      </c>
      <c r="R16">
        <f>T16*dt</f>
        <v>0.234860466608389</v>
      </c>
      <c r="S16">
        <f>U16*dt</f>
        <v>0.27779194975185795</v>
      </c>
      <c r="T16">
        <f>Q16+epsB*dt/2</f>
        <v>2.3486046660838897</v>
      </c>
      <c r="U16">
        <f>epsB+accB*dt/2</f>
        <v>2.7779194975185795</v>
      </c>
      <c r="V16">
        <f>_r*COS(PI()/2-P16)+I16</f>
        <v>4.0970599376640022</v>
      </c>
      <c r="W16">
        <f>_r*SIN(PI()/2-P16)+J16</f>
        <v>21.54745718512503</v>
      </c>
      <c r="Y16">
        <f>Y15+dt</f>
        <v>0.79999999999999993</v>
      </c>
      <c r="Z16">
        <f>m*g*J16</f>
        <v>202.71356419515953</v>
      </c>
      <c r="AA16">
        <f>m*E16^2/2+Ib*Q16^2/2</f>
        <v>12.114285714285716</v>
      </c>
      <c r="AB16">
        <f t="shared" si="12"/>
        <v>214.82784990944526</v>
      </c>
    </row>
    <row r="17" spans="2:28" x14ac:dyDescent="0.3">
      <c r="B17">
        <f t="shared" si="6"/>
        <v>0.89999999999999991</v>
      </c>
      <c r="C17">
        <f t="shared" si="7"/>
        <v>2.045558902718227</v>
      </c>
      <c r="D17">
        <f t="shared" si="0"/>
        <v>2</v>
      </c>
      <c r="E17">
        <f t="shared" si="8"/>
        <v>4.5456864504849488</v>
      </c>
      <c r="F17">
        <f t="shared" si="1"/>
        <v>4.7982245866230011</v>
      </c>
      <c r="G17">
        <f t="shared" si="2"/>
        <v>0.47982245866230011</v>
      </c>
      <c r="H17">
        <f t="shared" si="3"/>
        <v>0.50507627227610541</v>
      </c>
      <c r="I17">
        <f t="shared" si="4"/>
        <v>2.8606421338016665</v>
      </c>
      <c r="J17">
        <f t="shared" si="5"/>
        <v>19.967784990944523</v>
      </c>
      <c r="L17">
        <f>PI()/10+L16</f>
        <v>2.8274333882308138</v>
      </c>
      <c r="M17">
        <f>_r*COS(L17)+$V$8</f>
        <v>-0.48789947021721192</v>
      </c>
      <c r="N17">
        <f>_r*SIN(L17)+$J$8</f>
        <v>22.032247551122992</v>
      </c>
      <c r="P17">
        <f t="shared" si="10"/>
        <v>1.1136931803688124</v>
      </c>
      <c r="Q17">
        <f t="shared" si="11"/>
        <v>2.5001275477667217</v>
      </c>
      <c r="R17">
        <f>T17*dt</f>
        <v>0.26263966158357482</v>
      </c>
      <c r="S17">
        <f>U17*dt</f>
        <v>0.27779194975185795</v>
      </c>
      <c r="T17">
        <f>Q17+epsB*dt/2</f>
        <v>2.6263966158357479</v>
      </c>
      <c r="U17">
        <f>epsB+accB*dt/2</f>
        <v>2.7779194975185795</v>
      </c>
      <c r="V17">
        <f>_r*COS(PI()/2-P17)+I17</f>
        <v>4.6553117111230842</v>
      </c>
      <c r="W17">
        <f>_r*SIN(PI()/2-P17)+J17</f>
        <v>20.850486020873095</v>
      </c>
      <c r="Y17">
        <f>Y16+dt</f>
        <v>0.89999999999999991</v>
      </c>
      <c r="Z17">
        <f>m*g*J17</f>
        <v>199.67784990944523</v>
      </c>
      <c r="AA17">
        <f>m*E17^2/2+Ib*Q17^2/2</f>
        <v>15.332142857142861</v>
      </c>
      <c r="AB17">
        <f t="shared" si="12"/>
        <v>215.00999276658808</v>
      </c>
    </row>
    <row r="18" spans="2:28" x14ac:dyDescent="0.3">
      <c r="B18">
        <f t="shared" si="6"/>
        <v>0.99999999999999989</v>
      </c>
      <c r="C18">
        <f t="shared" si="7"/>
        <v>2.5253813613805272</v>
      </c>
      <c r="D18">
        <f t="shared" si="0"/>
        <v>2</v>
      </c>
      <c r="E18">
        <f t="shared" si="8"/>
        <v>5.0507627227610543</v>
      </c>
      <c r="F18">
        <f t="shared" si="1"/>
        <v>5.3033008588991066</v>
      </c>
      <c r="G18">
        <f t="shared" si="2"/>
        <v>0.53033008588991071</v>
      </c>
      <c r="H18">
        <f t="shared" si="3"/>
        <v>0.50507627227610541</v>
      </c>
      <c r="I18">
        <f t="shared" si="4"/>
        <v>3.199927848087381</v>
      </c>
      <c r="J18">
        <f t="shared" si="5"/>
        <v>19.628499276658808</v>
      </c>
      <c r="L18">
        <f t="shared" ref="L18:L21" si="13">PI()/10+L17</f>
        <v>3.1415926535897931</v>
      </c>
      <c r="M18">
        <f>_r*COS(L18)+$V$8</f>
        <v>-0.58578643762690485</v>
      </c>
      <c r="N18">
        <f>_r*SIN(L18)+$J$8</f>
        <v>21.414213562373096</v>
      </c>
      <c r="P18">
        <f t="shared" si="10"/>
        <v>1.3763328419523873</v>
      </c>
      <c r="Q18">
        <f t="shared" si="11"/>
        <v>2.7779194975185799</v>
      </c>
      <c r="R18">
        <f>T18*dt</f>
        <v>0.2904188565587606</v>
      </c>
      <c r="S18">
        <f>U18*dt</f>
        <v>0.27779194975185795</v>
      </c>
      <c r="T18">
        <f>Q18+epsB*dt/2</f>
        <v>2.9041885655876061</v>
      </c>
      <c r="U18">
        <f>epsB+accB*dt/2</f>
        <v>2.7779194975185795</v>
      </c>
      <c r="V18">
        <f>_r*COS(PI()/2-P18)+I18</f>
        <v>5.162230822149497</v>
      </c>
      <c r="W18">
        <f>_r*SIN(PI()/2-P18)+J18</f>
        <v>20.014979596968878</v>
      </c>
      <c r="Y18">
        <f>Y17+dt</f>
        <v>0.99999999999999989</v>
      </c>
      <c r="Z18">
        <f>m*g*J18</f>
        <v>196.28499276658806</v>
      </c>
      <c r="AA18">
        <f>m*E18^2/2+Ib*Q18^2/2</f>
        <v>18.928571428571434</v>
      </c>
      <c r="AB18">
        <f t="shared" si="12"/>
        <v>215.21356419515951</v>
      </c>
    </row>
    <row r="19" spans="2:28" x14ac:dyDescent="0.3">
      <c r="B19">
        <f t="shared" si="6"/>
        <v>1.0999999999999999</v>
      </c>
      <c r="C19">
        <f t="shared" si="7"/>
        <v>3.0557114472704381</v>
      </c>
      <c r="D19">
        <f t="shared" si="0"/>
        <v>2</v>
      </c>
      <c r="E19">
        <f t="shared" si="8"/>
        <v>5.5558389950371598</v>
      </c>
      <c r="F19">
        <f t="shared" si="1"/>
        <v>5.8083771311752121</v>
      </c>
      <c r="G19">
        <f t="shared" si="2"/>
        <v>0.58083771311752119</v>
      </c>
      <c r="H19">
        <f t="shared" si="3"/>
        <v>0.50507627227610541</v>
      </c>
      <c r="I19">
        <f t="shared" si="4"/>
        <v>3.5749278480873814</v>
      </c>
      <c r="J19">
        <f t="shared" si="5"/>
        <v>19.253499276658808</v>
      </c>
      <c r="L19">
        <f t="shared" si="13"/>
        <v>3.4557519189487724</v>
      </c>
      <c r="M19">
        <f>_r*COS(L19)+$V$8</f>
        <v>-0.48789947021721214</v>
      </c>
      <c r="N19">
        <f>_r*SIN(L19)+$J$8</f>
        <v>20.796179573623203</v>
      </c>
      <c r="P19">
        <f t="shared" si="10"/>
        <v>1.6667516985111479</v>
      </c>
      <c r="Q19">
        <f t="shared" si="11"/>
        <v>3.0557114472704381</v>
      </c>
      <c r="R19">
        <f>T19*dt</f>
        <v>0.31819805153394642</v>
      </c>
      <c r="S19">
        <f>U19*dt</f>
        <v>0.27779194975185795</v>
      </c>
      <c r="T19">
        <f>Q19+epsB*dt/2</f>
        <v>3.1819805153394642</v>
      </c>
      <c r="U19">
        <f>epsB+accB*dt/2</f>
        <v>2.7779194975185795</v>
      </c>
      <c r="V19">
        <f>_r*COS(PI()/2-P19)+I19</f>
        <v>5.5657274772940228</v>
      </c>
      <c r="W19">
        <f>_r*SIN(PI()/2-P19)+J19</f>
        <v>19.061882898573064</v>
      </c>
      <c r="Y19">
        <f>Y18+dt</f>
        <v>1.0999999999999999</v>
      </c>
      <c r="Z19">
        <f>m*g*J19</f>
        <v>192.53499276658806</v>
      </c>
      <c r="AA19">
        <f>m*E19^2/2+Ib*Q19^2/2</f>
        <v>22.903571428571436</v>
      </c>
      <c r="AB19">
        <f t="shared" si="12"/>
        <v>215.4385641951595</v>
      </c>
    </row>
    <row r="20" spans="2:28" x14ac:dyDescent="0.3">
      <c r="B20">
        <f t="shared" si="6"/>
        <v>1.2</v>
      </c>
      <c r="C20">
        <f t="shared" si="7"/>
        <v>3.6365491603879594</v>
      </c>
      <c r="D20">
        <f t="shared" si="0"/>
        <v>2</v>
      </c>
      <c r="E20">
        <f t="shared" si="8"/>
        <v>6.0609152673132654</v>
      </c>
      <c r="F20">
        <f t="shared" si="1"/>
        <v>6.3134534034513177</v>
      </c>
      <c r="G20">
        <f t="shared" si="2"/>
        <v>0.63134534034513179</v>
      </c>
      <c r="H20">
        <f t="shared" si="3"/>
        <v>0.50507627227610541</v>
      </c>
      <c r="I20">
        <f t="shared" si="4"/>
        <v>3.985642133801667</v>
      </c>
      <c r="J20">
        <f t="shared" si="5"/>
        <v>18.842784990944523</v>
      </c>
      <c r="L20">
        <f t="shared" si="13"/>
        <v>3.7699111843077517</v>
      </c>
      <c r="M20">
        <f>_r*COS(L20)+$V$8</f>
        <v>-0.20382042637679998</v>
      </c>
      <c r="N20">
        <f>_r*SIN(L20)+$J$8</f>
        <v>20.238643057788149</v>
      </c>
      <c r="P20">
        <f t="shared" si="10"/>
        <v>1.9849497500450943</v>
      </c>
      <c r="Q20">
        <f t="shared" si="11"/>
        <v>3.3335033970222963</v>
      </c>
      <c r="R20">
        <f>T20*dt</f>
        <v>0.34597724650913225</v>
      </c>
      <c r="S20">
        <f>U20*dt</f>
        <v>0.27779194975185795</v>
      </c>
      <c r="T20">
        <f>Q20+epsB*dt/2</f>
        <v>3.4597724650913224</v>
      </c>
      <c r="U20">
        <f>epsB+accB*dt/2</f>
        <v>2.7779194975185795</v>
      </c>
      <c r="V20">
        <f>_r*COS(PI()/2-P20)+I20</f>
        <v>5.8165567812943415</v>
      </c>
      <c r="W20">
        <f>_r*SIN(PI()/2-P20)+J20</f>
        <v>18.037954851351842</v>
      </c>
      <c r="Y20">
        <f>Y19+dt</f>
        <v>1.2</v>
      </c>
      <c r="Z20">
        <f>m*g*J20</f>
        <v>188.42784990944523</v>
      </c>
      <c r="AA20">
        <f>m*E20^2/2+Ib*Q20^2/2</f>
        <v>27.257142857142867</v>
      </c>
      <c r="AB20">
        <f t="shared" si="12"/>
        <v>215.6849927665881</v>
      </c>
    </row>
    <row r="21" spans="2:28" x14ac:dyDescent="0.3">
      <c r="B21">
        <f t="shared" si="6"/>
        <v>1.3</v>
      </c>
      <c r="C21">
        <f t="shared" si="7"/>
        <v>4.2678945007330915</v>
      </c>
      <c r="D21">
        <f t="shared" si="0"/>
        <v>2</v>
      </c>
      <c r="E21">
        <f t="shared" si="8"/>
        <v>6.5659915395893709</v>
      </c>
      <c r="F21">
        <f t="shared" si="1"/>
        <v>6.8185296757274232</v>
      </c>
      <c r="G21">
        <f t="shared" si="2"/>
        <v>0.68185296757274239</v>
      </c>
      <c r="H21">
        <f t="shared" si="3"/>
        <v>0.50507627227610541</v>
      </c>
      <c r="I21">
        <f t="shared" si="4"/>
        <v>4.4320707052302382</v>
      </c>
      <c r="J21">
        <f t="shared" si="5"/>
        <v>18.396356419515953</v>
      </c>
      <c r="L21">
        <f t="shared" si="13"/>
        <v>4.0840704496667311</v>
      </c>
      <c r="M21">
        <f>_r*COS(L21)+$V$8</f>
        <v>0.23864305778814865</v>
      </c>
      <c r="N21">
        <f>_r*SIN(L21)+$J$8</f>
        <v>19.796179573623203</v>
      </c>
      <c r="P21">
        <f t="shared" si="10"/>
        <v>2.3309269965542265</v>
      </c>
      <c r="Q21">
        <f t="shared" si="11"/>
        <v>3.6112953467741544</v>
      </c>
      <c r="R21">
        <f>T21*dt</f>
        <v>0.37375644148431808</v>
      </c>
      <c r="S21">
        <f>U21*dt</f>
        <v>0.27779194975185795</v>
      </c>
      <c r="T21">
        <f>Q21+epsB*dt/2</f>
        <v>3.7375644148431806</v>
      </c>
      <c r="U21">
        <f>epsB+accB*dt/2</f>
        <v>2.7779194975185795</v>
      </c>
      <c r="V21">
        <f>_r*COS(PI()/2-P21)+I21</f>
        <v>5.8815626719374263</v>
      </c>
      <c r="W21">
        <f>_r*SIN(PI()/2-P21)+J21</f>
        <v>17.018324112764283</v>
      </c>
      <c r="Y21">
        <f>Y20+dt</f>
        <v>1.3</v>
      </c>
      <c r="Z21">
        <f>m*g*J21</f>
        <v>183.96356419515953</v>
      </c>
      <c r="AA21">
        <f>m*E21^2/2+Ib*Q21^2/2</f>
        <v>31.989285714285725</v>
      </c>
      <c r="AB21">
        <f t="shared" si="12"/>
        <v>215.95284990944526</v>
      </c>
    </row>
    <row r="22" spans="2:28" x14ac:dyDescent="0.3">
      <c r="B22">
        <f t="shared" si="6"/>
        <v>1.4000000000000001</v>
      </c>
      <c r="C22">
        <f t="shared" si="7"/>
        <v>4.9497474683058336</v>
      </c>
      <c r="D22">
        <f t="shared" si="0"/>
        <v>2</v>
      </c>
      <c r="E22">
        <f t="shared" si="8"/>
        <v>7.0710678118654764</v>
      </c>
      <c r="F22">
        <f t="shared" si="1"/>
        <v>7.3236059480035287</v>
      </c>
      <c r="G22">
        <f t="shared" si="2"/>
        <v>0.73236059480035287</v>
      </c>
      <c r="H22">
        <f t="shared" si="3"/>
        <v>0.50507627227610541</v>
      </c>
      <c r="I22">
        <f t="shared" si="4"/>
        <v>4.9142135623730958</v>
      </c>
      <c r="J22">
        <f t="shared" si="5"/>
        <v>17.914213562373096</v>
      </c>
      <c r="L22">
        <f t="shared" ref="L22:L28" si="14">PI()/10+L21</f>
        <v>4.3982297150257104</v>
      </c>
      <c r="M22">
        <f>_r*COS(L22)+$V$8</f>
        <v>0.79617957362320002</v>
      </c>
      <c r="N22">
        <f>_r*SIN(L22)+$J$8</f>
        <v>19.512100529782789</v>
      </c>
      <c r="P22">
        <f t="shared" si="10"/>
        <v>2.7046834380385447</v>
      </c>
      <c r="Q22">
        <f t="shared" si="11"/>
        <v>3.8890872965260126</v>
      </c>
      <c r="R22">
        <f>T22*dt</f>
        <v>0.40153563645950396</v>
      </c>
      <c r="S22">
        <f>U22*dt</f>
        <v>0.27779194975185795</v>
      </c>
      <c r="T22">
        <f>Q22+epsB*dt/2</f>
        <v>4.0153563645950392</v>
      </c>
      <c r="U22">
        <f>epsB+accB*dt/2</f>
        <v>2.7779194975185795</v>
      </c>
      <c r="V22">
        <f>_r*COS(PI()/2-P22)+I22</f>
        <v>5.7604956476938254</v>
      </c>
      <c r="W22">
        <f>_r*SIN(PI()/2-P22)+J22</f>
        <v>16.102085909014978</v>
      </c>
      <c r="Y22">
        <f>Y21+dt</f>
        <v>1.4000000000000001</v>
      </c>
      <c r="Z22">
        <f>m*g*J22</f>
        <v>179.14213562373095</v>
      </c>
      <c r="AA22">
        <f>m*E22^2/2+Ib*Q22^2/2</f>
        <v>37.100000000000016</v>
      </c>
      <c r="AB22">
        <f t="shared" si="12"/>
        <v>216.24213562373097</v>
      </c>
    </row>
    <row r="23" spans="2:28" x14ac:dyDescent="0.3">
      <c r="B23">
        <f t="shared" si="6"/>
        <v>1.5000000000000002</v>
      </c>
      <c r="C23">
        <f t="shared" si="7"/>
        <v>5.6821080631061864</v>
      </c>
      <c r="D23">
        <f t="shared" si="0"/>
        <v>2</v>
      </c>
      <c r="E23">
        <f t="shared" si="8"/>
        <v>7.5761440841415819</v>
      </c>
      <c r="F23">
        <f t="shared" si="1"/>
        <v>7.8286822202796342</v>
      </c>
      <c r="G23">
        <f t="shared" si="2"/>
        <v>0.78286822202796347</v>
      </c>
      <c r="H23">
        <f t="shared" si="3"/>
        <v>0.50507627227610541</v>
      </c>
      <c r="I23">
        <f t="shared" si="4"/>
        <v>5.432070705230239</v>
      </c>
      <c r="J23">
        <f t="shared" si="5"/>
        <v>17.396356419515953</v>
      </c>
      <c r="L23">
        <f t="shared" si="14"/>
        <v>4.7123889803846897</v>
      </c>
      <c r="M23">
        <f>_r*COS(L23)+$V$8</f>
        <v>1.4142135623730947</v>
      </c>
      <c r="N23">
        <f>_r*SIN(L23)+$J$8</f>
        <v>19.414213562373096</v>
      </c>
      <c r="P23">
        <f t="shared" si="10"/>
        <v>3.1062190744980489</v>
      </c>
      <c r="Q23">
        <f t="shared" si="11"/>
        <v>4.1668792462778708</v>
      </c>
      <c r="R23">
        <f>T23*dt</f>
        <v>0.42931483143468974</v>
      </c>
      <c r="S23">
        <f>U23*dt</f>
        <v>0.27779194975185795</v>
      </c>
      <c r="T23">
        <f>Q23+epsB*dt/2</f>
        <v>4.2931483143468974</v>
      </c>
      <c r="U23">
        <f>epsB+accB*dt/2</f>
        <v>2.7779194975185795</v>
      </c>
      <c r="V23">
        <f>_r*COS(PI()/2-P23)+I23</f>
        <v>5.5028031101337094</v>
      </c>
      <c r="W23">
        <f>_r*SIN(PI()/2-P23)+J23</f>
        <v>15.397607579141912</v>
      </c>
      <c r="Y23">
        <f>Y22+dt</f>
        <v>1.5000000000000002</v>
      </c>
      <c r="Z23">
        <f>m*g*J23</f>
        <v>173.96356419515953</v>
      </c>
      <c r="AA23">
        <f>m*E23^2/2+Ib*Q23^2/2</f>
        <v>42.589285714285737</v>
      </c>
      <c r="AB23">
        <f t="shared" si="12"/>
        <v>216.55284990944529</v>
      </c>
    </row>
    <row r="24" spans="2:28" x14ac:dyDescent="0.3">
      <c r="B24">
        <f t="shared" si="6"/>
        <v>1.6000000000000003</v>
      </c>
      <c r="C24">
        <f t="shared" si="7"/>
        <v>6.4649762851341501</v>
      </c>
      <c r="D24">
        <f t="shared" si="0"/>
        <v>2</v>
      </c>
      <c r="E24">
        <f t="shared" si="8"/>
        <v>8.0812203564176865</v>
      </c>
      <c r="F24">
        <f t="shared" si="1"/>
        <v>8.3337584925557397</v>
      </c>
      <c r="G24">
        <f t="shared" si="2"/>
        <v>0.83337584925557406</v>
      </c>
      <c r="H24">
        <f t="shared" si="3"/>
        <v>0.50507627227610541</v>
      </c>
      <c r="I24">
        <f t="shared" si="4"/>
        <v>5.9856421338016679</v>
      </c>
      <c r="J24">
        <f t="shared" si="5"/>
        <v>16.842784990944523</v>
      </c>
      <c r="L24">
        <f t="shared" si="14"/>
        <v>5.026548245743669</v>
      </c>
      <c r="M24">
        <f>_r*COS(L24)+$V$8</f>
        <v>2.0322475511229898</v>
      </c>
      <c r="N24">
        <f>_r*SIN(L24)+$J$8</f>
        <v>19.512100529782789</v>
      </c>
      <c r="P24">
        <f t="shared" si="10"/>
        <v>3.5355339059327386</v>
      </c>
      <c r="Q24">
        <f t="shared" si="11"/>
        <v>4.4446711960297289</v>
      </c>
      <c r="R24">
        <f>T24*dt</f>
        <v>0.45709402640987556</v>
      </c>
      <c r="S24">
        <f>U24*dt</f>
        <v>0.27779194975185795</v>
      </c>
      <c r="T24">
        <f>Q24+epsB*dt/2</f>
        <v>4.5709402640987555</v>
      </c>
      <c r="U24">
        <f>epsB+accB*dt/2</f>
        <v>2.7779194975185795</v>
      </c>
      <c r="V24">
        <f>_r*COS(PI()/2-P24)+I24</f>
        <v>5.2179806280694097</v>
      </c>
      <c r="W24">
        <f>_r*SIN(PI()/2-P24)+J24</f>
        <v>14.995978067463652</v>
      </c>
      <c r="Y24">
        <f>Y23+dt</f>
        <v>1.6000000000000003</v>
      </c>
      <c r="Z24">
        <f>m*g*J24</f>
        <v>168.42784990944523</v>
      </c>
      <c r="AA24">
        <f>m*E24^2/2+Ib*Q24^2/2</f>
        <v>48.457142857142877</v>
      </c>
      <c r="AB24">
        <f t="shared" si="12"/>
        <v>216.88499276658811</v>
      </c>
    </row>
    <row r="25" spans="2:28" x14ac:dyDescent="0.3">
      <c r="B25">
        <f t="shared" si="6"/>
        <v>1.7000000000000004</v>
      </c>
      <c r="C25">
        <f t="shared" si="7"/>
        <v>7.2983521343897237</v>
      </c>
      <c r="D25">
        <f t="shared" si="0"/>
        <v>2</v>
      </c>
      <c r="E25">
        <f t="shared" si="8"/>
        <v>8.5862966286937912</v>
      </c>
      <c r="F25">
        <f t="shared" si="1"/>
        <v>8.8388347648318444</v>
      </c>
      <c r="G25">
        <f t="shared" si="2"/>
        <v>0.88388347648318444</v>
      </c>
      <c r="H25">
        <f t="shared" si="3"/>
        <v>0.50507627227610541</v>
      </c>
      <c r="I25">
        <f t="shared" si="4"/>
        <v>6.5749278480873814</v>
      </c>
      <c r="J25">
        <f t="shared" si="5"/>
        <v>16.253499276658808</v>
      </c>
      <c r="L25">
        <f t="shared" si="14"/>
        <v>5.3407075111026483</v>
      </c>
      <c r="M25">
        <f>_r*COS(L25)+$V$8</f>
        <v>2.5897840669580408</v>
      </c>
      <c r="N25">
        <f>_r*SIN(L25)+$J$8</f>
        <v>19.796179573623199</v>
      </c>
      <c r="P25">
        <f t="shared" si="10"/>
        <v>3.9926279323426144</v>
      </c>
      <c r="Q25">
        <f t="shared" si="11"/>
        <v>4.7224631457815871</v>
      </c>
      <c r="R25">
        <f>T25*dt</f>
        <v>0.48487322138506139</v>
      </c>
      <c r="S25">
        <f>U25*dt</f>
        <v>0.27779194975185795</v>
      </c>
      <c r="T25">
        <f>Q25+epsB*dt/2</f>
        <v>4.8487322138506137</v>
      </c>
      <c r="U25">
        <f>epsB+accB*dt/2</f>
        <v>2.7779194975185795</v>
      </c>
      <c r="V25">
        <f>_r*COS(PI()/2-P25)+I25</f>
        <v>5.0710013102184366</v>
      </c>
      <c r="W25">
        <f>_r*SIN(PI()/2-P25)+J25</f>
        <v>14.935089261263927</v>
      </c>
      <c r="Y25">
        <f>Y24+dt</f>
        <v>1.7000000000000004</v>
      </c>
      <c r="Z25">
        <f>m*g*J25</f>
        <v>162.53499276658806</v>
      </c>
      <c r="AA25">
        <f>m*E25^2/2+Ib*Q25^2/2</f>
        <v>54.703571428571436</v>
      </c>
      <c r="AB25">
        <f t="shared" si="12"/>
        <v>217.23856419515948</v>
      </c>
    </row>
    <row r="26" spans="2:28" x14ac:dyDescent="0.3">
      <c r="B26">
        <f t="shared" si="6"/>
        <v>1.8000000000000005</v>
      </c>
      <c r="C26">
        <f t="shared" si="7"/>
        <v>8.1822356108729082</v>
      </c>
      <c r="D26">
        <f t="shared" si="0"/>
        <v>2</v>
      </c>
      <c r="E26">
        <f t="shared" si="8"/>
        <v>9.0913729009698958</v>
      </c>
      <c r="F26">
        <f t="shared" si="1"/>
        <v>9.343911037107949</v>
      </c>
      <c r="G26">
        <f t="shared" si="2"/>
        <v>0.93439110371079492</v>
      </c>
      <c r="H26">
        <f t="shared" si="3"/>
        <v>0.50507627227610541</v>
      </c>
      <c r="I26">
        <f t="shared" si="4"/>
        <v>7.1999278480873814</v>
      </c>
      <c r="J26">
        <f t="shared" si="5"/>
        <v>15.628499276658809</v>
      </c>
      <c r="L26">
        <f t="shared" si="14"/>
        <v>5.6548667764616276</v>
      </c>
      <c r="M26">
        <f>_r*COS(L26)+$V$8</f>
        <v>3.0322475511229898</v>
      </c>
      <c r="N26">
        <f>_r*SIN(L26)+$J$8</f>
        <v>20.238643057788149</v>
      </c>
      <c r="P26">
        <f t="shared" si="10"/>
        <v>4.4775011537276761</v>
      </c>
      <c r="Q26">
        <f t="shared" si="11"/>
        <v>5.0002550955334453</v>
      </c>
      <c r="R26">
        <f>T26*dt</f>
        <v>0.51265241636024717</v>
      </c>
      <c r="S26">
        <f>U26*dt</f>
        <v>0.27779194975185795</v>
      </c>
      <c r="T26">
        <f>Q26+epsB*dt/2</f>
        <v>5.1265241636024719</v>
      </c>
      <c r="U26">
        <f>epsB+accB*dt/2</f>
        <v>2.7779194975185795</v>
      </c>
      <c r="V26">
        <f>_r*COS(PI()/2-P26)+I26</f>
        <v>5.2548469401070639</v>
      </c>
      <c r="W26">
        <f>_r*SIN(PI()/2-P26)+J26</f>
        <v>15.163031488932887</v>
      </c>
      <c r="Y26">
        <f>Y25+dt</f>
        <v>1.8000000000000005</v>
      </c>
      <c r="Z26">
        <f>m*g*J26</f>
        <v>156.28499276658809</v>
      </c>
      <c r="AA26">
        <f>m*E26^2/2+Ib*Q26^2/2</f>
        <v>61.328571428571436</v>
      </c>
      <c r="AB26">
        <f t="shared" si="12"/>
        <v>217.61356419515954</v>
      </c>
    </row>
    <row r="27" spans="2:28" x14ac:dyDescent="0.3">
      <c r="B27">
        <f t="shared" si="6"/>
        <v>1.9000000000000006</v>
      </c>
      <c r="C27">
        <f t="shared" si="7"/>
        <v>9.1166267145837026</v>
      </c>
      <c r="D27">
        <f t="shared" si="0"/>
        <v>2</v>
      </c>
      <c r="E27">
        <f t="shared" si="8"/>
        <v>9.5964491732460004</v>
      </c>
      <c r="F27">
        <f t="shared" si="1"/>
        <v>9.8489873093840536</v>
      </c>
      <c r="G27">
        <f t="shared" si="2"/>
        <v>0.98489873093840541</v>
      </c>
      <c r="H27">
        <f t="shared" si="3"/>
        <v>0.50507627227610541</v>
      </c>
      <c r="I27">
        <f t="shared" si="4"/>
        <v>7.860642133801667</v>
      </c>
      <c r="J27">
        <f t="shared" si="5"/>
        <v>14.967784990944523</v>
      </c>
      <c r="L27">
        <f t="shared" si="14"/>
        <v>5.9690260418206069</v>
      </c>
      <c r="M27">
        <f>_r*COS(L27)+$V$8</f>
        <v>3.3163265949634022</v>
      </c>
      <c r="N27">
        <f>_r*SIN(L27)+$J$8</f>
        <v>20.796179573623199</v>
      </c>
      <c r="P27">
        <f t="shared" si="10"/>
        <v>4.9901535700879229</v>
      </c>
      <c r="Q27">
        <f t="shared" si="11"/>
        <v>5.2780470452853034</v>
      </c>
      <c r="R27">
        <f>T27*dt</f>
        <v>0.54043161133543305</v>
      </c>
      <c r="S27">
        <f>U27*dt</f>
        <v>0.27779194975185795</v>
      </c>
      <c r="T27">
        <f>Q27+epsB*dt/2</f>
        <v>5.40431611335433</v>
      </c>
      <c r="U27">
        <f>epsB+accB*dt/2</f>
        <v>2.7779194975185795</v>
      </c>
      <c r="V27">
        <f>_r*COS(PI()/2-P27)+I27</f>
        <v>5.9373005241333079</v>
      </c>
      <c r="W27">
        <f>_r*SIN(PI()/2-P27)+J27</f>
        <v>15.516198204241146</v>
      </c>
      <c r="Y27">
        <f>Y26+dt</f>
        <v>1.9000000000000006</v>
      </c>
      <c r="Z27">
        <f>m*g*J27</f>
        <v>149.67784990944523</v>
      </c>
      <c r="AA27">
        <f>m*E27^2/2+Ib*Q27^2/2</f>
        <v>68.332142857142856</v>
      </c>
      <c r="AB27">
        <f t="shared" si="12"/>
        <v>218.00999276658808</v>
      </c>
    </row>
    <row r="28" spans="2:28" x14ac:dyDescent="0.3">
      <c r="B28">
        <f t="shared" si="6"/>
        <v>2.0000000000000004</v>
      </c>
      <c r="C28">
        <f t="shared" si="7"/>
        <v>10.101525445522109</v>
      </c>
      <c r="D28">
        <f t="shared" si="0"/>
        <v>2</v>
      </c>
      <c r="E28">
        <f t="shared" si="8"/>
        <v>10.101525445522105</v>
      </c>
      <c r="F28">
        <f t="shared" si="1"/>
        <v>10.354063581660158</v>
      </c>
      <c r="G28">
        <f t="shared" si="2"/>
        <v>1.0354063581660158</v>
      </c>
      <c r="H28">
        <f t="shared" si="3"/>
        <v>0.50507627227610541</v>
      </c>
      <c r="I28">
        <f t="shared" si="4"/>
        <v>8.5570707052302382</v>
      </c>
      <c r="J28">
        <f t="shared" si="5"/>
        <v>14.271356419515952</v>
      </c>
      <c r="L28">
        <f t="shared" si="14"/>
        <v>6.2831853071795862</v>
      </c>
      <c r="M28">
        <f>_r*COS(L28)+$V$8</f>
        <v>3.4142135623730949</v>
      </c>
      <c r="N28">
        <f>_r*SIN(L28)+$J$8</f>
        <v>21.414213562373096</v>
      </c>
      <c r="P28">
        <f t="shared" si="10"/>
        <v>5.5305851814233558</v>
      </c>
      <c r="Q28">
        <f t="shared" si="11"/>
        <v>5.5558389950371616</v>
      </c>
      <c r="R28">
        <f>T28*dt</f>
        <v>0.56821080631061882</v>
      </c>
      <c r="S28">
        <f>U28*dt</f>
        <v>0.27779194975185795</v>
      </c>
      <c r="T28">
        <f>Q28+epsB*dt/2</f>
        <v>5.6821080631061882</v>
      </c>
      <c r="U28">
        <f>epsB+accB*dt/2</f>
        <v>2.7779194975185795</v>
      </c>
      <c r="V28">
        <f>_r*COS(PI()/2-P28)+I28</f>
        <v>7.1899928316450774</v>
      </c>
      <c r="W28">
        <f>_r*SIN(PI()/2-P28)+J28</f>
        <v>15.731184521572448</v>
      </c>
      <c r="Y28">
        <f>Y27+dt</f>
        <v>2.0000000000000004</v>
      </c>
      <c r="Z28">
        <f>m*g*J28</f>
        <v>142.71356419515951</v>
      </c>
      <c r="AA28">
        <f>m*E28^2/2+Ib*Q28^2/2</f>
        <v>75.714285714285708</v>
      </c>
      <c r="AB28">
        <f t="shared" si="12"/>
        <v>218.42784990944523</v>
      </c>
    </row>
    <row r="29" spans="2:28" x14ac:dyDescent="0.3">
      <c r="B29">
        <f t="shared" si="6"/>
        <v>2.1000000000000005</v>
      </c>
      <c r="C29">
        <f t="shared" si="7"/>
        <v>11.136931803688125</v>
      </c>
      <c r="D29">
        <f t="shared" si="0"/>
        <v>2</v>
      </c>
      <c r="E29">
        <f t="shared" si="8"/>
        <v>10.60660171779821</v>
      </c>
      <c r="F29">
        <f t="shared" si="1"/>
        <v>10.859139853936263</v>
      </c>
      <c r="G29">
        <f t="shared" si="2"/>
        <v>1.0859139853936264</v>
      </c>
      <c r="H29">
        <f t="shared" si="3"/>
        <v>0.50507627227610541</v>
      </c>
      <c r="I29">
        <f t="shared" si="4"/>
        <v>9.2892135623730958</v>
      </c>
      <c r="J29">
        <f t="shared" si="5"/>
        <v>13.539213562373096</v>
      </c>
      <c r="L29">
        <f t="shared" ref="L29:L30" si="15">PI()/10+L28</f>
        <v>6.5973445725385655</v>
      </c>
      <c r="M29">
        <f>_r*COS(L29)+$V$8</f>
        <v>3.3163265949634022</v>
      </c>
      <c r="N29">
        <f>_r*SIN(L29)+$J$8</f>
        <v>22.032247551122989</v>
      </c>
      <c r="P29">
        <f t="shared" si="10"/>
        <v>6.0987959877339746</v>
      </c>
      <c r="Q29">
        <f t="shared" si="11"/>
        <v>5.8336309447890198</v>
      </c>
      <c r="R29">
        <f>T29*dt</f>
        <v>0.5959900012858047</v>
      </c>
      <c r="S29">
        <f>U29*dt</f>
        <v>0.27779194975185795</v>
      </c>
      <c r="T29">
        <f>Q29+epsB*dt/2</f>
        <v>5.9599000128580464</v>
      </c>
      <c r="U29">
        <f>epsB+accB*dt/2</f>
        <v>2.7779194975185795</v>
      </c>
      <c r="V29">
        <f>_r*COS(PI()/2-P29)+I29</f>
        <v>8.9225210839506364</v>
      </c>
      <c r="W29">
        <f>_r*SIN(PI()/2-P29)+J29</f>
        <v>15.505310362194608</v>
      </c>
      <c r="Y29">
        <f>Y28+dt</f>
        <v>2.1000000000000005</v>
      </c>
      <c r="Z29">
        <f>m*g*J29</f>
        <v>135.39213562373095</v>
      </c>
      <c r="AA29">
        <f>m*E29^2/2+Ib*Q29^2/2</f>
        <v>83.474999999999994</v>
      </c>
      <c r="AB29">
        <f t="shared" si="12"/>
        <v>218.86713562373095</v>
      </c>
    </row>
    <row r="30" spans="2:28" x14ac:dyDescent="0.3">
      <c r="B30">
        <f t="shared" si="6"/>
        <v>2.2000000000000006</v>
      </c>
      <c r="C30">
        <f t="shared" si="7"/>
        <v>12.222845789081751</v>
      </c>
      <c r="D30">
        <f t="shared" si="0"/>
        <v>2</v>
      </c>
      <c r="E30">
        <f t="shared" si="8"/>
        <v>11.111677990074314</v>
      </c>
      <c r="F30">
        <f t="shared" si="1"/>
        <v>11.364216126212368</v>
      </c>
      <c r="G30">
        <f t="shared" si="2"/>
        <v>1.1364216126212368</v>
      </c>
      <c r="H30">
        <f t="shared" si="3"/>
        <v>0.50507627227610541</v>
      </c>
      <c r="I30">
        <f t="shared" si="4"/>
        <v>10.057070705230238</v>
      </c>
      <c r="J30">
        <f t="shared" si="5"/>
        <v>12.771356419515953</v>
      </c>
      <c r="L30">
        <f t="shared" si="15"/>
        <v>6.9115038378975449</v>
      </c>
      <c r="M30">
        <f>_r*COS(L30)+$V$8</f>
        <v>3.0322475511229903</v>
      </c>
      <c r="N30">
        <f>_r*SIN(L30)+$J$8</f>
        <v>22.589784066958043</v>
      </c>
      <c r="P30">
        <f t="shared" si="10"/>
        <v>6.6947859890197794</v>
      </c>
      <c r="Q30">
        <f t="shared" si="11"/>
        <v>6.1114228945408779</v>
      </c>
      <c r="R30">
        <f>T30*dt</f>
        <v>0.62376919626099048</v>
      </c>
      <c r="S30">
        <f>U30*dt</f>
        <v>0.27779194975185795</v>
      </c>
      <c r="T30">
        <f>Q30+epsB*dt/2</f>
        <v>6.2376919626099046</v>
      </c>
      <c r="U30">
        <f>epsB+accB*dt/2</f>
        <v>2.7779194975185795</v>
      </c>
      <c r="V30">
        <f>_r*COS(PI()/2-P30)+I30</f>
        <v>10.85722437592843</v>
      </c>
      <c r="W30">
        <f>_r*SIN(PI()/2-P30)+J30</f>
        <v>14.604319622438535</v>
      </c>
      <c r="Y30">
        <f>Y29+dt</f>
        <v>2.2000000000000006</v>
      </c>
      <c r="Z30">
        <f>m*g*J30</f>
        <v>127.71356419515953</v>
      </c>
      <c r="AA30">
        <f>m*E30^2/2+Ib*Q30^2/2</f>
        <v>91.6142857142857</v>
      </c>
      <c r="AB30">
        <f t="shared" si="12"/>
        <v>219.32784990944523</v>
      </c>
    </row>
    <row r="31" spans="2:28" x14ac:dyDescent="0.3">
      <c r="B31">
        <f t="shared" si="6"/>
        <v>2.3000000000000007</v>
      </c>
      <c r="C31">
        <f t="shared" si="7"/>
        <v>13.359267401702986</v>
      </c>
      <c r="D31">
        <f t="shared" si="0"/>
        <v>2</v>
      </c>
      <c r="E31">
        <f t="shared" si="8"/>
        <v>11.616754262350419</v>
      </c>
      <c r="F31">
        <f t="shared" si="1"/>
        <v>11.869292398488472</v>
      </c>
      <c r="G31">
        <f t="shared" si="2"/>
        <v>1.1869292398488474</v>
      </c>
      <c r="H31">
        <f t="shared" si="3"/>
        <v>0.50507627227610541</v>
      </c>
      <c r="I31">
        <f t="shared" si="4"/>
        <v>10.860642133801665</v>
      </c>
      <c r="J31">
        <f t="shared" si="5"/>
        <v>11.967784990944526</v>
      </c>
      <c r="P31">
        <f t="shared" si="10"/>
        <v>7.3185551852807702</v>
      </c>
      <c r="Q31">
        <f t="shared" si="11"/>
        <v>6.3892148442927361</v>
      </c>
      <c r="R31">
        <f>T31*dt</f>
        <v>0.65154839123617636</v>
      </c>
      <c r="S31">
        <f>U31*dt</f>
        <v>0.27779194975185795</v>
      </c>
      <c r="T31">
        <f>Q31+epsB*dt/2</f>
        <v>6.5154839123617627</v>
      </c>
      <c r="U31">
        <f>epsB+accB*dt/2</f>
        <v>2.7779194975185795</v>
      </c>
      <c r="V31">
        <f>_r*COS(PI()/2-P31)+I31</f>
        <v>12.580744393826675</v>
      </c>
      <c r="W31">
        <f>_r*SIN(PI()/2-P31)+J31</f>
        <v>12.988200697927152</v>
      </c>
      <c r="Y31">
        <f>Y30+dt</f>
        <v>2.3000000000000007</v>
      </c>
      <c r="Z31">
        <f>m*g*J31</f>
        <v>119.67784990944526</v>
      </c>
      <c r="AA31">
        <f>m*E31^2/2+Ib*Q31^2/2</f>
        <v>100.13214285714284</v>
      </c>
      <c r="AB31">
        <f t="shared" si="12"/>
        <v>219.8099927665881</v>
      </c>
    </row>
    <row r="32" spans="2:28" x14ac:dyDescent="0.3">
      <c r="B32">
        <f t="shared" si="6"/>
        <v>2.4000000000000008</v>
      </c>
      <c r="C32">
        <f t="shared" si="7"/>
        <v>14.546196641551834</v>
      </c>
      <c r="D32">
        <f t="shared" si="0"/>
        <v>2</v>
      </c>
      <c r="E32">
        <f t="shared" si="8"/>
        <v>12.121830534626524</v>
      </c>
      <c r="F32">
        <f t="shared" si="1"/>
        <v>12.374368670764577</v>
      </c>
      <c r="G32">
        <f t="shared" si="2"/>
        <v>1.2374368670764577</v>
      </c>
      <c r="H32">
        <f t="shared" si="3"/>
        <v>0.50507627227610541</v>
      </c>
      <c r="I32">
        <f t="shared" si="4"/>
        <v>11.699927848087381</v>
      </c>
      <c r="J32">
        <f t="shared" si="5"/>
        <v>11.128499276658811</v>
      </c>
      <c r="P32">
        <f t="shared" si="10"/>
        <v>7.9701035765169461</v>
      </c>
      <c r="Q32">
        <f t="shared" si="11"/>
        <v>6.6670067940445943</v>
      </c>
      <c r="R32">
        <f>T32*dt</f>
        <v>0.67932758621136213</v>
      </c>
      <c r="S32">
        <f>U32*dt</f>
        <v>0.27779194975185795</v>
      </c>
      <c r="T32">
        <f>Q32+epsB*dt/2</f>
        <v>6.7932758621136209</v>
      </c>
      <c r="U32">
        <f>epsB+accB*dt/2</f>
        <v>2.7779194975185795</v>
      </c>
      <c r="V32">
        <f>_r*COS(PI()/2-P32)+I32</f>
        <v>13.68645868794661</v>
      </c>
      <c r="W32">
        <f>_r*SIN(PI()/2-P32)+J32</f>
        <v>10.896776981037119</v>
      </c>
      <c r="Y32">
        <f>Y31+dt</f>
        <v>2.4000000000000008</v>
      </c>
      <c r="Z32">
        <f>m*g*J32</f>
        <v>111.28499276658812</v>
      </c>
      <c r="AA32">
        <f>m*E32^2/2+Ib*Q32^2/2</f>
        <v>109.02857142857141</v>
      </c>
      <c r="AB32">
        <f t="shared" si="12"/>
        <v>220.31356419515953</v>
      </c>
    </row>
    <row r="33" spans="2:28" x14ac:dyDescent="0.3">
      <c r="B33">
        <f t="shared" si="6"/>
        <v>2.5000000000000009</v>
      </c>
      <c r="C33">
        <f t="shared" si="7"/>
        <v>15.783633508628292</v>
      </c>
      <c r="D33">
        <f t="shared" si="0"/>
        <v>2</v>
      </c>
      <c r="E33">
        <f t="shared" si="8"/>
        <v>12.626906806902628</v>
      </c>
      <c r="F33">
        <f t="shared" si="1"/>
        <v>12.879444943040681</v>
      </c>
      <c r="G33">
        <f t="shared" si="2"/>
        <v>1.2879444943040683</v>
      </c>
      <c r="H33">
        <f t="shared" si="3"/>
        <v>0.50507627227610541</v>
      </c>
      <c r="I33">
        <f t="shared" si="4"/>
        <v>12.574927848087381</v>
      </c>
      <c r="J33">
        <f t="shared" si="5"/>
        <v>10.253499276658813</v>
      </c>
      <c r="P33">
        <f t="shared" si="10"/>
        <v>8.6494311627283089</v>
      </c>
      <c r="Q33">
        <f t="shared" si="11"/>
        <v>6.9447987437964525</v>
      </c>
      <c r="R33">
        <f>T33*dt</f>
        <v>0.70710678118654791</v>
      </c>
      <c r="S33">
        <f>U33*dt</f>
        <v>0.27779194975185795</v>
      </c>
      <c r="T33">
        <f>Q33+epsB*dt/2</f>
        <v>7.0710678118654791</v>
      </c>
      <c r="U33">
        <f>epsB+accB*dt/2</f>
        <v>2.7779194975185795</v>
      </c>
      <c r="V33">
        <f>_r*COS(PI()/2-P33)+I33</f>
        <v>13.974855434246807</v>
      </c>
      <c r="W33">
        <f>_r*SIN(PI()/2-P33)+J33</f>
        <v>8.8251426147883123</v>
      </c>
      <c r="Y33">
        <f>Y32+dt</f>
        <v>2.5000000000000009</v>
      </c>
      <c r="Z33">
        <f>m*g*J33</f>
        <v>102.53499276658813</v>
      </c>
      <c r="AA33">
        <f>m*E33^2/2+Ib*Q33^2/2</f>
        <v>118.30357142857139</v>
      </c>
      <c r="AB33">
        <f t="shared" si="12"/>
        <v>220.83856419515951</v>
      </c>
    </row>
    <row r="34" spans="2:28" x14ac:dyDescent="0.3">
      <c r="B34">
        <f t="shared" si="6"/>
        <v>2.600000000000001</v>
      </c>
      <c r="C34">
        <f>C33+G33</f>
        <v>17.071578002932359</v>
      </c>
      <c r="D34">
        <f t="shared" si="0"/>
        <v>2</v>
      </c>
      <c r="E34">
        <f>E33+H33</f>
        <v>13.131983079178733</v>
      </c>
      <c r="F34">
        <f t="shared" si="1"/>
        <v>13.384521215316786</v>
      </c>
      <c r="G34">
        <f t="shared" si="2"/>
        <v>1.3384521215316787</v>
      </c>
      <c r="H34">
        <f t="shared" si="3"/>
        <v>0.50507627227610541</v>
      </c>
      <c r="I34">
        <f t="shared" si="4"/>
        <v>13.485642133801665</v>
      </c>
      <c r="J34">
        <f t="shared" si="5"/>
        <v>9.3427849909445282</v>
      </c>
      <c r="P34">
        <f t="shared" si="10"/>
        <v>9.3565379439148568</v>
      </c>
      <c r="Q34">
        <f t="shared" si="11"/>
        <v>7.2225906935483106</v>
      </c>
      <c r="R34">
        <f>T34*dt</f>
        <v>0.73488597616173379</v>
      </c>
      <c r="S34">
        <f>U34*dt</f>
        <v>0.27779194975185795</v>
      </c>
      <c r="T34">
        <f>Q34+epsB*dt/2</f>
        <v>7.3488597616173372</v>
      </c>
      <c r="U34">
        <f>epsB+accB*dt/2</f>
        <v>2.7779194975185795</v>
      </c>
      <c r="V34">
        <f>_r*COS(PI()/2-P34)+I34</f>
        <v>13.622016267744328</v>
      </c>
      <c r="W34">
        <f>_r*SIN(PI()/2-P34)+J34</f>
        <v>7.3474398840541468</v>
      </c>
      <c r="Y34">
        <f>Y33+dt</f>
        <v>2.600000000000001</v>
      </c>
      <c r="Z34">
        <f>m*g*J34</f>
        <v>93.427849909445285</v>
      </c>
      <c r="AA34">
        <f>m*E34^2/2+Ib*Q34^2/2</f>
        <v>127.95714285714281</v>
      </c>
      <c r="AB34">
        <f t="shared" si="12"/>
        <v>221.38499276658808</v>
      </c>
    </row>
    <row r="35" spans="2:28" x14ac:dyDescent="0.3">
      <c r="B35">
        <f t="shared" si="6"/>
        <v>2.7000000000000011</v>
      </c>
      <c r="C35">
        <f t="shared" ref="C35:C41" si="16">C34+G34</f>
        <v>18.410030124464036</v>
      </c>
      <c r="D35">
        <f t="shared" si="0"/>
        <v>2</v>
      </c>
      <c r="E35">
        <f t="shared" ref="E35:E41" si="17">E34+H34</f>
        <v>13.637059351454837</v>
      </c>
      <c r="F35">
        <f t="shared" si="1"/>
        <v>13.889597487592891</v>
      </c>
      <c r="G35">
        <f t="shared" si="2"/>
        <v>1.3889597487592891</v>
      </c>
      <c r="H35">
        <f t="shared" si="3"/>
        <v>0.50507627227610541</v>
      </c>
      <c r="I35">
        <f t="shared" si="4"/>
        <v>14.432070705230235</v>
      </c>
      <c r="J35">
        <f t="shared" si="5"/>
        <v>8.396356419515957</v>
      </c>
      <c r="P35">
        <f t="shared" si="10"/>
        <v>10.09142392007659</v>
      </c>
      <c r="Q35">
        <f t="shared" si="11"/>
        <v>7.5003826433001688</v>
      </c>
      <c r="R35">
        <f>T35*dt</f>
        <v>0.76266517113691956</v>
      </c>
      <c r="S35">
        <f>U35*dt</f>
        <v>0.27779194975185795</v>
      </c>
      <c r="T35">
        <f>Q35+epsB*dt/2</f>
        <v>7.6266517113691954</v>
      </c>
      <c r="U35">
        <f>epsB+accB*dt/2</f>
        <v>2.7779194975185795</v>
      </c>
      <c r="V35">
        <f>_r*COS(PI()/2-P35)+I35</f>
        <v>13.195363646655915</v>
      </c>
      <c r="W35">
        <f>_r*SIN(PI()/2-P35)+J35</f>
        <v>6.8245562886874689</v>
      </c>
      <c r="Y35">
        <f>Y34+dt</f>
        <v>2.7000000000000011</v>
      </c>
      <c r="Z35">
        <f>m*g*J35</f>
        <v>83.963564195159563</v>
      </c>
      <c r="AA35">
        <f>m*E35^2/2+Ib*Q35^2/2</f>
        <v>137.98928571428564</v>
      </c>
      <c r="AB35">
        <f t="shared" si="12"/>
        <v>221.95284990944521</v>
      </c>
    </row>
    <row r="36" spans="2:28" x14ac:dyDescent="0.3">
      <c r="B36">
        <f t="shared" si="6"/>
        <v>2.8000000000000012</v>
      </c>
      <c r="C36">
        <f t="shared" si="16"/>
        <v>19.798989873223327</v>
      </c>
      <c r="D36">
        <f t="shared" si="0"/>
        <v>2</v>
      </c>
      <c r="E36">
        <f t="shared" si="17"/>
        <v>14.142135623730942</v>
      </c>
      <c r="F36">
        <f t="shared" si="1"/>
        <v>14.394673759868995</v>
      </c>
      <c r="G36">
        <f t="shared" si="2"/>
        <v>1.4394673759868997</v>
      </c>
      <c r="H36">
        <f t="shared" si="3"/>
        <v>0.50507627227610541</v>
      </c>
      <c r="I36">
        <f t="shared" si="4"/>
        <v>15.414213562373092</v>
      </c>
      <c r="J36">
        <f t="shared" si="5"/>
        <v>7.4142135623730994</v>
      </c>
      <c r="P36">
        <f t="shared" si="10"/>
        <v>10.85408909121351</v>
      </c>
      <c r="Q36">
        <f t="shared" si="11"/>
        <v>7.778174593052027</v>
      </c>
      <c r="R36">
        <f>T36*dt</f>
        <v>0.79044436611210545</v>
      </c>
      <c r="S36">
        <f>U36*dt</f>
        <v>0.27779194975185795</v>
      </c>
      <c r="T36">
        <f>Q36+epsB*dt/2</f>
        <v>7.9044436611210536</v>
      </c>
      <c r="U36">
        <f>epsB+accB*dt/2</f>
        <v>2.7779194975185795</v>
      </c>
      <c r="V36">
        <f>_r*COS(PI()/2-P36)+I36</f>
        <v>13.434198251870885</v>
      </c>
      <c r="W36">
        <f>_r*SIN(PI()/2-P36)+J36</f>
        <v>7.1321863116031601</v>
      </c>
      <c r="Y36">
        <f>Y35+dt</f>
        <v>2.8000000000000012</v>
      </c>
      <c r="Z36">
        <f>m*g*J36</f>
        <v>74.142135623730994</v>
      </c>
      <c r="AA36">
        <f>m*E36^2/2+Ib*Q36^2/2</f>
        <v>148.39999999999995</v>
      </c>
      <c r="AB36">
        <f t="shared" si="12"/>
        <v>222.54213562373093</v>
      </c>
    </row>
    <row r="37" spans="2:28" x14ac:dyDescent="0.3">
      <c r="B37">
        <f t="shared" si="6"/>
        <v>2.9000000000000012</v>
      </c>
      <c r="C37">
        <f t="shared" si="16"/>
        <v>21.238457249210228</v>
      </c>
      <c r="D37">
        <f t="shared" si="0"/>
        <v>2</v>
      </c>
      <c r="E37">
        <f t="shared" si="17"/>
        <v>14.647211896007047</v>
      </c>
      <c r="F37">
        <f t="shared" si="1"/>
        <v>14.8997500321451</v>
      </c>
      <c r="G37">
        <f t="shared" si="2"/>
        <v>1.48997500321451</v>
      </c>
      <c r="H37">
        <f t="shared" si="3"/>
        <v>0.50507627227610541</v>
      </c>
      <c r="I37">
        <f t="shared" si="4"/>
        <v>16.432070705230238</v>
      </c>
      <c r="J37">
        <f t="shared" si="5"/>
        <v>6.396356419515957</v>
      </c>
      <c r="P37">
        <f t="shared" si="10"/>
        <v>11.644533457325615</v>
      </c>
      <c r="Q37">
        <f t="shared" si="11"/>
        <v>8.0559665428038851</v>
      </c>
      <c r="R37">
        <f>T37*dt</f>
        <v>0.81822356108729122</v>
      </c>
      <c r="S37">
        <f>U37*dt</f>
        <v>0.27779194975185795</v>
      </c>
      <c r="T37">
        <f>Q37+epsB*dt/2</f>
        <v>8.1822356108729117</v>
      </c>
      <c r="U37">
        <f>epsB+accB*dt/2</f>
        <v>2.7779194975185795</v>
      </c>
      <c r="V37">
        <f>_r*COS(PI()/2-P37)+I37</f>
        <v>14.838644178156816</v>
      </c>
      <c r="W37">
        <f>_r*SIN(PI()/2-P37)+J37</f>
        <v>7.6050713994921013</v>
      </c>
      <c r="Y37">
        <f>Y36+dt</f>
        <v>2.9000000000000012</v>
      </c>
      <c r="Z37">
        <f>m*g*J37</f>
        <v>63.96356419515957</v>
      </c>
      <c r="AA37">
        <f>m*E37^2/2+Ib*Q37^2/2</f>
        <v>159.18928571428563</v>
      </c>
      <c r="AB37">
        <f t="shared" si="12"/>
        <v>223.15284990944519</v>
      </c>
    </row>
    <row r="38" spans="2:28" x14ac:dyDescent="0.3">
      <c r="B38">
        <f t="shared" si="6"/>
        <v>3.0000000000000013</v>
      </c>
      <c r="C38">
        <f t="shared" si="16"/>
        <v>22.728432252424739</v>
      </c>
      <c r="D38">
        <f t="shared" si="0"/>
        <v>2</v>
      </c>
      <c r="E38">
        <f t="shared" si="17"/>
        <v>15.152288168283151</v>
      </c>
      <c r="F38">
        <f t="shared" si="1"/>
        <v>15.404826304421205</v>
      </c>
      <c r="G38">
        <f t="shared" si="2"/>
        <v>1.5404826304421206</v>
      </c>
      <c r="H38">
        <f t="shared" si="3"/>
        <v>0.50507627227610541</v>
      </c>
      <c r="I38">
        <f t="shared" si="4"/>
        <v>17.485642133801665</v>
      </c>
      <c r="J38">
        <f t="shared" si="5"/>
        <v>5.3427849909445264</v>
      </c>
      <c r="P38">
        <f t="shared" si="10"/>
        <v>12.462757018412907</v>
      </c>
      <c r="Q38">
        <f t="shared" si="11"/>
        <v>8.3337584925557433</v>
      </c>
      <c r="R38">
        <f>T38*dt</f>
        <v>0.84600275606247699</v>
      </c>
      <c r="S38">
        <f>U38*dt</f>
        <v>0.27779194975185795</v>
      </c>
      <c r="T38">
        <f>Q38+epsB*dt/2</f>
        <v>8.4600275606247699</v>
      </c>
      <c r="U38">
        <f>epsB+accB*dt/2</f>
        <v>2.7779194975185795</v>
      </c>
      <c r="V38">
        <f>_r*COS(PI()/2-P38)+I38</f>
        <v>17.278785533752846</v>
      </c>
      <c r="W38">
        <f>_r*SIN(PI()/2-P38)+J38</f>
        <v>7.3320588149859134</v>
      </c>
      <c r="Y38">
        <f>Y37+dt</f>
        <v>3.0000000000000013</v>
      </c>
      <c r="Z38">
        <f>m*g*J38</f>
        <v>53.427849909445264</v>
      </c>
      <c r="AA38">
        <f>m*E38^2/2+Ib*Q38^2/2</f>
        <v>170.35714285714278</v>
      </c>
      <c r="AB38">
        <f t="shared" si="12"/>
        <v>223.78499276658803</v>
      </c>
    </row>
    <row r="39" spans="2:28" x14ac:dyDescent="0.3">
      <c r="B39">
        <f t="shared" si="6"/>
        <v>3.1000000000000014</v>
      </c>
      <c r="C39">
        <f t="shared" si="16"/>
        <v>24.268914882866859</v>
      </c>
      <c r="D39">
        <f t="shared" si="0"/>
        <v>2</v>
      </c>
      <c r="E39">
        <f t="shared" si="17"/>
        <v>15.657364440559256</v>
      </c>
      <c r="F39">
        <f t="shared" si="1"/>
        <v>15.909902576697309</v>
      </c>
      <c r="G39">
        <f t="shared" si="2"/>
        <v>1.590990257669731</v>
      </c>
      <c r="H39">
        <f t="shared" si="3"/>
        <v>0.50507627227610541</v>
      </c>
      <c r="I39">
        <f t="shared" si="4"/>
        <v>18.574927848087381</v>
      </c>
      <c r="J39">
        <f t="shared" si="5"/>
        <v>4.2534992766588147</v>
      </c>
      <c r="P39">
        <f t="shared" si="10"/>
        <v>13.308759774475384</v>
      </c>
      <c r="Q39">
        <f t="shared" si="11"/>
        <v>8.6115504423076015</v>
      </c>
      <c r="R39">
        <f>T39*dt</f>
        <v>0.87378195103766287</v>
      </c>
      <c r="S39">
        <f>U39*dt</f>
        <v>0.27779194975185795</v>
      </c>
      <c r="T39">
        <f>Q39+epsB*dt/2</f>
        <v>8.7378195103766281</v>
      </c>
      <c r="U39">
        <f>epsB+accB*dt/2</f>
        <v>2.7779194975185795</v>
      </c>
      <c r="V39">
        <f>_r*COS(PI()/2-P39)+I39</f>
        <v>19.927028458350296</v>
      </c>
      <c r="W39">
        <f>_r*SIN(PI()/2-P39)+J39</f>
        <v>5.7272102183725053</v>
      </c>
      <c r="Y39">
        <f>Y38+dt</f>
        <v>3.1000000000000014</v>
      </c>
      <c r="Z39">
        <f>m*g*J39</f>
        <v>42.534992766588147</v>
      </c>
      <c r="AA39">
        <f>m*E39^2/2+Ib*Q39^2/2</f>
        <v>181.90357142857135</v>
      </c>
      <c r="AB39">
        <f t="shared" si="12"/>
        <v>224.4385641951595</v>
      </c>
    </row>
    <row r="40" spans="2:28" x14ac:dyDescent="0.3">
      <c r="B40">
        <f t="shared" si="6"/>
        <v>3.2000000000000015</v>
      </c>
      <c r="C40">
        <f t="shared" si="16"/>
        <v>25.85990514053659</v>
      </c>
      <c r="D40">
        <f t="shared" si="0"/>
        <v>2</v>
      </c>
      <c r="E40">
        <f t="shared" si="17"/>
        <v>16.162440712835362</v>
      </c>
      <c r="F40">
        <f t="shared" si="1"/>
        <v>16.414978848973416</v>
      </c>
      <c r="G40">
        <f t="shared" si="2"/>
        <v>1.6414978848973416</v>
      </c>
      <c r="H40">
        <f t="shared" si="3"/>
        <v>0.50507627227610541</v>
      </c>
      <c r="I40">
        <f t="shared" si="4"/>
        <v>19.699927848087381</v>
      </c>
      <c r="J40">
        <f t="shared" si="5"/>
        <v>3.1284992766588147</v>
      </c>
      <c r="P40">
        <f t="shared" si="10"/>
        <v>14.182541725513046</v>
      </c>
      <c r="Q40">
        <f t="shared" si="11"/>
        <v>8.8893423920594596</v>
      </c>
      <c r="R40">
        <f>T40*dt</f>
        <v>0.90156114601284865</v>
      </c>
      <c r="S40">
        <f>U40*dt</f>
        <v>0.27779194975185795</v>
      </c>
      <c r="T40">
        <f>Q40+epsB*dt/2</f>
        <v>9.0156114601284862</v>
      </c>
      <c r="U40">
        <f>epsB+accB*dt/2</f>
        <v>2.7779194975185795</v>
      </c>
      <c r="V40">
        <f>_r*COS(PI()/2-P40)+I40</f>
        <v>21.697869330253351</v>
      </c>
      <c r="W40">
        <f>_r*SIN(PI()/2-P40)+J40</f>
        <v>3.0377808450120525</v>
      </c>
      <c r="Y40">
        <f>Y39+dt</f>
        <v>3.2000000000000015</v>
      </c>
      <c r="Z40">
        <f>m*g*J40</f>
        <v>31.284992766588147</v>
      </c>
      <c r="AA40">
        <f>m*E40^2/2+Ib*Q40^2/2</f>
        <v>193.82857142857134</v>
      </c>
      <c r="AB40">
        <f t="shared" si="12"/>
        <v>225.11356419515948</v>
      </c>
    </row>
    <row r="41" spans="2:28" x14ac:dyDescent="0.3">
      <c r="B41">
        <f t="shared" si="6"/>
        <v>3.3000000000000016</v>
      </c>
      <c r="C41">
        <f t="shared" si="16"/>
        <v>27.50140302543393</v>
      </c>
      <c r="D41">
        <f t="shared" si="0"/>
        <v>2</v>
      </c>
      <c r="E41">
        <f t="shared" si="17"/>
        <v>16.667516985111469</v>
      </c>
      <c r="F41">
        <f t="shared" si="1"/>
        <v>16.920055121249522</v>
      </c>
      <c r="G41">
        <f t="shared" si="2"/>
        <v>1.6920055121249522</v>
      </c>
      <c r="H41">
        <f t="shared" si="3"/>
        <v>0.50507627227610541</v>
      </c>
      <c r="I41">
        <f t="shared" si="4"/>
        <v>20.860642133801662</v>
      </c>
      <c r="J41">
        <f t="shared" si="5"/>
        <v>1.96778499094453</v>
      </c>
      <c r="P41">
        <f t="shared" si="10"/>
        <v>15.084102871525895</v>
      </c>
      <c r="Q41">
        <f t="shared" si="11"/>
        <v>9.1671343418113178</v>
      </c>
      <c r="R41">
        <f>T41*dt</f>
        <v>0.92934034098803453</v>
      </c>
      <c r="S41">
        <f>U41*dt</f>
        <v>0.27779194975185795</v>
      </c>
      <c r="T41">
        <f>Q41+epsB*dt/2</f>
        <v>9.2934034098803444</v>
      </c>
      <c r="U41">
        <f>epsB+accB*dt/2</f>
        <v>2.7779194975185795</v>
      </c>
      <c r="V41">
        <f>_r*COS(PI()/2-P41)+I41</f>
        <v>22.028987567275582</v>
      </c>
      <c r="W41">
        <f>_r*SIN(PI()/2-P41)+J41</f>
        <v>0.34452624752725258</v>
      </c>
      <c r="Y41">
        <f>Y40+dt</f>
        <v>3.3000000000000016</v>
      </c>
      <c r="Z41">
        <f>m*g*J41</f>
        <v>19.6778499094453</v>
      </c>
      <c r="AA41">
        <f>m*E41^2/2+Ib*Q41^2/2</f>
        <v>206.13214285714281</v>
      </c>
      <c r="AB41">
        <f t="shared" si="12"/>
        <v>225.8099927665881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17</vt:i4>
      </vt:variant>
    </vt:vector>
  </HeadingPairs>
  <TitlesOfParts>
    <vt:vector size="19" baseType="lpstr">
      <vt:lpstr>sphere</vt:lpstr>
      <vt:lpstr>solidBall</vt:lpstr>
      <vt:lpstr>_r</vt:lpstr>
      <vt:lpstr>acc</vt:lpstr>
      <vt:lpstr>accB</vt:lpstr>
      <vt:lpstr>alpha</vt:lpstr>
      <vt:lpstr>dt</vt:lpstr>
      <vt:lpstr>eps</vt:lpstr>
      <vt:lpstr>eps_</vt:lpstr>
      <vt:lpstr>epsB</vt:lpstr>
      <vt:lpstr>g</vt:lpstr>
      <vt:lpstr>h</vt:lpstr>
      <vt:lpstr>I</vt:lpstr>
      <vt:lpstr>Ib</vt:lpstr>
      <vt:lpstr>L</vt:lpstr>
      <vt:lpstr>m</vt:lpstr>
      <vt:lpstr>r_</vt:lpstr>
      <vt:lpstr>xc</vt:lpstr>
      <vt:lpstr>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Selivanova</dc:creator>
  <cp:lastModifiedBy>Daria Selivanova</cp:lastModifiedBy>
  <dcterms:created xsi:type="dcterms:W3CDTF">2015-06-05T18:17:20Z</dcterms:created>
  <dcterms:modified xsi:type="dcterms:W3CDTF">2022-04-06T13:46:00Z</dcterms:modified>
</cp:coreProperties>
</file>