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karov\Downloads\lakes\dashgin_thesis_phd\My_thesis\Lab_Analyses\"/>
    </mc:Choice>
  </mc:AlternateContent>
  <xr:revisionPtr revIDLastSave="0" documentId="13_ncr:1_{3B73A38F-0BC8-4969-BBC6-84095D6893E6}" xr6:coauthVersionLast="36" xr6:coauthVersionMax="36" xr10:uidLastSave="{00000000-0000-0000-0000-000000000000}"/>
  <bookViews>
    <workbookView xWindow="0" yWindow="0" windowWidth="28800" windowHeight="12105" xr2:uid="{91D3E80B-2215-4BBF-900E-715312788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K21" i="1"/>
  <c r="AB22" i="1"/>
  <c r="AB23" i="1"/>
  <c r="AB24" i="1"/>
  <c r="AB25" i="1"/>
  <c r="AB26" i="1"/>
  <c r="AB27" i="1"/>
  <c r="AB28" i="1"/>
  <c r="AB29" i="1"/>
  <c r="AB30" i="1"/>
  <c r="AB21" i="1"/>
  <c r="AA22" i="1"/>
  <c r="AA23" i="1"/>
  <c r="AA24" i="1"/>
  <c r="AA25" i="1"/>
  <c r="AA26" i="1"/>
  <c r="AA27" i="1"/>
  <c r="AA28" i="1"/>
  <c r="AA29" i="1"/>
  <c r="AA30" i="1"/>
  <c r="AA21" i="1"/>
  <c r="Z22" i="1"/>
  <c r="Z23" i="1"/>
  <c r="Z24" i="1"/>
  <c r="Z25" i="1"/>
  <c r="Z26" i="1"/>
  <c r="Z27" i="1"/>
  <c r="Z28" i="1"/>
  <c r="Z29" i="1"/>
  <c r="Z30" i="1"/>
  <c r="Z21" i="1"/>
  <c r="Y22" i="1"/>
  <c r="Y23" i="1"/>
  <c r="Y24" i="1"/>
  <c r="Y25" i="1"/>
  <c r="Y26" i="1"/>
  <c r="Y27" i="1"/>
  <c r="Y28" i="1"/>
  <c r="Y29" i="1"/>
  <c r="Y30" i="1"/>
  <c r="Y21" i="1"/>
  <c r="X21" i="1"/>
  <c r="X22" i="1"/>
  <c r="X23" i="1"/>
  <c r="X24" i="1"/>
  <c r="X25" i="1"/>
  <c r="X26" i="1"/>
  <c r="X27" i="1"/>
  <c r="X28" i="1"/>
  <c r="X29" i="1"/>
  <c r="X30" i="1"/>
  <c r="W22" i="1"/>
  <c r="W23" i="1"/>
  <c r="W24" i="1"/>
  <c r="W25" i="1"/>
  <c r="W26" i="1"/>
  <c r="W27" i="1"/>
  <c r="W28" i="1"/>
  <c r="W29" i="1"/>
  <c r="W30" i="1"/>
  <c r="W21" i="1"/>
  <c r="M22" i="1"/>
  <c r="M23" i="1"/>
  <c r="M24" i="1"/>
  <c r="M25" i="1"/>
  <c r="M26" i="1"/>
  <c r="M27" i="1"/>
  <c r="M28" i="1"/>
  <c r="M29" i="1"/>
  <c r="M30" i="1"/>
  <c r="M21" i="1"/>
  <c r="AB6" i="1"/>
  <c r="AB7" i="1"/>
  <c r="AB8" i="1"/>
  <c r="AB9" i="1"/>
  <c r="AB10" i="1"/>
  <c r="AB11" i="1"/>
  <c r="AB12" i="1"/>
  <c r="AB13" i="1"/>
  <c r="AB14" i="1"/>
  <c r="AB5" i="1"/>
  <c r="AA6" i="1"/>
  <c r="AA7" i="1"/>
  <c r="AA8" i="1"/>
  <c r="AA9" i="1"/>
  <c r="AA10" i="1"/>
  <c r="AA11" i="1"/>
  <c r="AA12" i="1"/>
  <c r="AA13" i="1"/>
  <c r="AA14" i="1"/>
  <c r="AA5" i="1"/>
  <c r="Z6" i="1"/>
  <c r="Z7" i="1"/>
  <c r="Z8" i="1"/>
  <c r="Z9" i="1"/>
  <c r="Z10" i="1"/>
  <c r="Z11" i="1"/>
  <c r="Z12" i="1"/>
  <c r="Z13" i="1"/>
  <c r="Z14" i="1"/>
  <c r="Z5" i="1"/>
  <c r="Y6" i="1"/>
  <c r="Y7" i="1"/>
  <c r="Y8" i="1"/>
  <c r="Y9" i="1"/>
  <c r="Y10" i="1"/>
  <c r="Y11" i="1"/>
  <c r="Y12" i="1"/>
  <c r="Y13" i="1"/>
  <c r="Y14" i="1"/>
  <c r="Y5" i="1"/>
  <c r="X6" i="1"/>
  <c r="X7" i="1"/>
  <c r="X8" i="1"/>
  <c r="X9" i="1"/>
  <c r="X10" i="1"/>
  <c r="X11" i="1"/>
  <c r="X12" i="1"/>
  <c r="X13" i="1"/>
  <c r="X14" i="1"/>
  <c r="X5" i="1"/>
  <c r="W6" i="1"/>
  <c r="W7" i="1"/>
  <c r="W8" i="1"/>
  <c r="W9" i="1"/>
  <c r="W10" i="1"/>
  <c r="W11" i="1"/>
  <c r="W12" i="1"/>
  <c r="W13" i="1"/>
  <c r="W14" i="1"/>
  <c r="M6" i="1"/>
  <c r="M7" i="1"/>
  <c r="M8" i="1"/>
  <c r="M9" i="1"/>
  <c r="M10" i="1"/>
  <c r="M11" i="1"/>
  <c r="M12" i="1"/>
  <c r="M13" i="1"/>
  <c r="M14" i="1"/>
  <c r="M5" i="1"/>
  <c r="J21" i="1"/>
  <c r="N21" i="1" s="1"/>
  <c r="P21" i="1" s="1"/>
  <c r="K22" i="1"/>
  <c r="N22" i="1" s="1"/>
  <c r="P22" i="1" s="1"/>
  <c r="K23" i="1"/>
  <c r="L23" i="1" s="1"/>
  <c r="O23" i="1" s="1"/>
  <c r="K24" i="1"/>
  <c r="N24" i="1" s="1"/>
  <c r="P24" i="1" s="1"/>
  <c r="K25" i="1"/>
  <c r="N25" i="1" s="1"/>
  <c r="P25" i="1" s="1"/>
  <c r="K26" i="1"/>
  <c r="N26" i="1" s="1"/>
  <c r="P26" i="1" s="1"/>
  <c r="K27" i="1"/>
  <c r="N27" i="1" s="1"/>
  <c r="P27" i="1" s="1"/>
  <c r="K28" i="1"/>
  <c r="N28" i="1" s="1"/>
  <c r="P28" i="1" s="1"/>
  <c r="K29" i="1"/>
  <c r="N29" i="1" s="1"/>
  <c r="P29" i="1" s="1"/>
  <c r="K30" i="1"/>
  <c r="N30" i="1" s="1"/>
  <c r="P30" i="1" s="1"/>
  <c r="J23" i="1"/>
  <c r="J22" i="1"/>
  <c r="L22" i="1" s="1"/>
  <c r="O22" i="1" s="1"/>
  <c r="J24" i="1"/>
  <c r="L24" i="1" s="1"/>
  <c r="O24" i="1" s="1"/>
  <c r="J25" i="1"/>
  <c r="L25" i="1" s="1"/>
  <c r="O25" i="1" s="1"/>
  <c r="J26" i="1"/>
  <c r="L26" i="1" s="1"/>
  <c r="O26" i="1" s="1"/>
  <c r="J27" i="1"/>
  <c r="L27" i="1" s="1"/>
  <c r="O27" i="1" s="1"/>
  <c r="J28" i="1"/>
  <c r="L28" i="1" s="1"/>
  <c r="O28" i="1" s="1"/>
  <c r="J29" i="1"/>
  <c r="L29" i="1" s="1"/>
  <c r="O29" i="1" s="1"/>
  <c r="J30" i="1"/>
  <c r="L30" i="1" s="1"/>
  <c r="O30" i="1" s="1"/>
  <c r="S27" i="1" l="1"/>
  <c r="V27" i="1"/>
  <c r="T27" i="1"/>
  <c r="R27" i="1"/>
  <c r="U27" i="1"/>
  <c r="Q27" i="1"/>
  <c r="U25" i="1"/>
  <c r="Q25" i="1"/>
  <c r="V25" i="1"/>
  <c r="T25" i="1"/>
  <c r="R25" i="1"/>
  <c r="S25" i="1"/>
  <c r="U24" i="1"/>
  <c r="S24" i="1"/>
  <c r="Q24" i="1"/>
  <c r="V24" i="1"/>
  <c r="T24" i="1"/>
  <c r="R24" i="1"/>
  <c r="U22" i="1"/>
  <c r="S22" i="1"/>
  <c r="V22" i="1"/>
  <c r="R22" i="1"/>
  <c r="Q22" i="1"/>
  <c r="T22" i="1"/>
  <c r="U28" i="1"/>
  <c r="S28" i="1"/>
  <c r="V28" i="1"/>
  <c r="T28" i="1"/>
  <c r="R28" i="1"/>
  <c r="Q28" i="1"/>
  <c r="S26" i="1"/>
  <c r="Q26" i="1"/>
  <c r="V26" i="1"/>
  <c r="T26" i="1"/>
  <c r="R26" i="1"/>
  <c r="U26" i="1"/>
  <c r="S23" i="1"/>
  <c r="Q23" i="1"/>
  <c r="V23" i="1"/>
  <c r="R23" i="1"/>
  <c r="U23" i="1"/>
  <c r="T23" i="1"/>
  <c r="U30" i="1"/>
  <c r="S30" i="1"/>
  <c r="Q30" i="1"/>
  <c r="V30" i="1"/>
  <c r="T30" i="1"/>
  <c r="R30" i="1"/>
  <c r="V29" i="1"/>
  <c r="T29" i="1"/>
  <c r="R29" i="1"/>
  <c r="U29" i="1"/>
  <c r="S29" i="1"/>
  <c r="Q29" i="1"/>
  <c r="L21" i="1"/>
  <c r="O21" i="1" s="1"/>
  <c r="N23" i="1"/>
  <c r="P23" i="1" s="1"/>
  <c r="Q21" i="1" l="1"/>
  <c r="R21" i="1"/>
  <c r="S21" i="1"/>
  <c r="U21" i="1"/>
  <c r="V21" i="1"/>
  <c r="T21" i="1"/>
  <c r="L6" i="1"/>
  <c r="O6" i="1" s="1"/>
  <c r="K6" i="1"/>
  <c r="N6" i="1" s="1"/>
  <c r="P6" i="1" s="1"/>
  <c r="K7" i="1"/>
  <c r="N7" i="1" s="1"/>
  <c r="P7" i="1" s="1"/>
  <c r="K8" i="1"/>
  <c r="N8" i="1" s="1"/>
  <c r="P8" i="1" s="1"/>
  <c r="K9" i="1"/>
  <c r="N9" i="1" s="1"/>
  <c r="P9" i="1" s="1"/>
  <c r="K10" i="1"/>
  <c r="N10" i="1" s="1"/>
  <c r="P10" i="1" s="1"/>
  <c r="K11" i="1"/>
  <c r="N11" i="1" s="1"/>
  <c r="P11" i="1" s="1"/>
  <c r="K12" i="1"/>
  <c r="N12" i="1" s="1"/>
  <c r="P12" i="1" s="1"/>
  <c r="K13" i="1"/>
  <c r="N13" i="1" s="1"/>
  <c r="P13" i="1" s="1"/>
  <c r="K14" i="1"/>
  <c r="N14" i="1" s="1"/>
  <c r="P14" i="1" s="1"/>
  <c r="K5" i="1"/>
  <c r="N5" i="1" s="1"/>
  <c r="P5" i="1" s="1"/>
  <c r="J5" i="1"/>
  <c r="J7" i="1"/>
  <c r="L7" i="1" s="1"/>
  <c r="O7" i="1" s="1"/>
  <c r="J6" i="1"/>
  <c r="J8" i="1"/>
  <c r="L8" i="1" s="1"/>
  <c r="O8" i="1" s="1"/>
  <c r="J9" i="1"/>
  <c r="L9" i="1" s="1"/>
  <c r="O9" i="1" s="1"/>
  <c r="J10" i="1"/>
  <c r="L10" i="1" s="1"/>
  <c r="O10" i="1" s="1"/>
  <c r="J11" i="1"/>
  <c r="L11" i="1" s="1"/>
  <c r="O11" i="1" s="1"/>
  <c r="J12" i="1"/>
  <c r="L12" i="1" s="1"/>
  <c r="O12" i="1" s="1"/>
  <c r="J13" i="1"/>
  <c r="L13" i="1" s="1"/>
  <c r="O13" i="1" s="1"/>
  <c r="J14" i="1"/>
  <c r="L14" i="1" s="1"/>
  <c r="O14" i="1" s="1"/>
  <c r="V14" i="1" l="1"/>
  <c r="T14" i="1"/>
  <c r="U14" i="1"/>
  <c r="Q14" i="1"/>
  <c r="S14" i="1"/>
  <c r="R14" i="1"/>
  <c r="V13" i="1"/>
  <c r="U13" i="1"/>
  <c r="S13" i="1"/>
  <c r="T13" i="1"/>
  <c r="Q13" i="1"/>
  <c r="R13" i="1"/>
  <c r="V12" i="1"/>
  <c r="T12" i="1"/>
  <c r="U12" i="1"/>
  <c r="Q12" i="1"/>
  <c r="S12" i="1"/>
  <c r="R12" i="1"/>
  <c r="T11" i="1"/>
  <c r="Q11" i="1"/>
  <c r="U11" i="1"/>
  <c r="S11" i="1"/>
  <c r="R11" i="1"/>
  <c r="V11" i="1"/>
  <c r="Q10" i="1"/>
  <c r="T10" i="1"/>
  <c r="U10" i="1"/>
  <c r="S10" i="1"/>
  <c r="R10" i="1"/>
  <c r="V10" i="1"/>
  <c r="Q9" i="1"/>
  <c r="S9" i="1"/>
  <c r="T9" i="1"/>
  <c r="U9" i="1"/>
  <c r="R9" i="1"/>
  <c r="V9" i="1"/>
  <c r="Q8" i="1"/>
  <c r="R8" i="1"/>
  <c r="S8" i="1"/>
  <c r="T8" i="1"/>
  <c r="U8" i="1"/>
  <c r="V8" i="1"/>
  <c r="R7" i="1"/>
  <c r="U7" i="1"/>
  <c r="S7" i="1"/>
  <c r="T7" i="1"/>
  <c r="Q7" i="1"/>
  <c r="V7" i="1"/>
  <c r="L5" i="1"/>
  <c r="O5" i="1" s="1"/>
  <c r="R6" i="1"/>
  <c r="U6" i="1"/>
  <c r="T6" i="1"/>
  <c r="S6" i="1"/>
  <c r="Q6" i="1"/>
  <c r="V6" i="1"/>
  <c r="V5" i="1" l="1"/>
  <c r="S5" i="1"/>
  <c r="R5" i="1"/>
  <c r="T5" i="1"/>
  <c r="U5" i="1"/>
  <c r="Q5" i="1"/>
</calcChain>
</file>

<file path=xl/sharedStrings.xml><?xml version="1.0" encoding="utf-8"?>
<sst xmlns="http://schemas.openxmlformats.org/spreadsheetml/2006/main" count="87" uniqueCount="42">
  <si>
    <t>HajiHasan Lake</t>
  </si>
  <si>
    <t>Anions</t>
  </si>
  <si>
    <t>Cations</t>
  </si>
  <si>
    <t>Total (g/l)</t>
  </si>
  <si>
    <t>Ganli Gol</t>
  </si>
  <si>
    <t>Alatava I</t>
  </si>
  <si>
    <t>Alatava II</t>
  </si>
  <si>
    <t>Bulbula</t>
  </si>
  <si>
    <t>Boyuk Shor</t>
  </si>
  <si>
    <t>Cl %</t>
  </si>
  <si>
    <t>SO4 %</t>
  </si>
  <si>
    <t>HCO3 %</t>
  </si>
  <si>
    <t>(K+Na) %</t>
  </si>
  <si>
    <t>Mg %</t>
  </si>
  <si>
    <t>Ca %</t>
  </si>
  <si>
    <t>Redlake</t>
  </si>
  <si>
    <t>Masazir</t>
  </si>
  <si>
    <t>Jeyranbatan Reservoir</t>
  </si>
  <si>
    <t>N</t>
  </si>
  <si>
    <t>Hydrological data of lake at High water level</t>
  </si>
  <si>
    <t>Name</t>
  </si>
  <si>
    <t>Hydrological data of lake at Low water level</t>
  </si>
  <si>
    <t>Mirzaladi</t>
  </si>
  <si>
    <t>Mass ion</t>
  </si>
  <si>
    <t>SO4 [-2] %</t>
  </si>
  <si>
    <t>Mg [+2] %</t>
  </si>
  <si>
    <t>Ca [+2] %</t>
  </si>
  <si>
    <t>total anionsl (g/Mol)</t>
  </si>
  <si>
    <t>total  kations (g/Mol)</t>
  </si>
  <si>
    <t>Anions (g/l)</t>
  </si>
  <si>
    <t>Kations (g/l)</t>
  </si>
  <si>
    <t>Anion (mol/l)</t>
  </si>
  <si>
    <t>Kation (mol/l)</t>
  </si>
  <si>
    <t xml:space="preserve">Cl </t>
  </si>
  <si>
    <t>SO4 [-2]</t>
  </si>
  <si>
    <t xml:space="preserve">HCO3 </t>
  </si>
  <si>
    <t xml:space="preserve">(K+Na) </t>
  </si>
  <si>
    <t xml:space="preserve">Ca [+2] </t>
  </si>
  <si>
    <t xml:space="preserve">Mg [+2] </t>
  </si>
  <si>
    <t>Molar concentration (mol/l)</t>
  </si>
  <si>
    <t>concentration g/l</t>
  </si>
  <si>
    <t>Total 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</si>
</sst>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  <xf numFmtId="16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1BCB-A72B-4C34-AD1D-B3896C8721CF}">
  <dimension ref="A1:AB30"/>
  <sheetViews>
    <sheetView tabSelected="1" zoomScale="70" zoomScaleNormal="70" workbookViewId="0">
      <selection activeCell="A20" sqref="A20:AB30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20" bestFit="1" customWidth="1"/>
    <col min="4" max="4" width="14.28515625" bestFit="1" customWidth="1"/>
    <col min="5" max="5" width="11" bestFit="1" customWidth="1"/>
    <col min="6" max="6" width="9.28515625" customWidth="1"/>
    <col min="7" max="7" width="12.85546875" bestFit="1" customWidth="1"/>
    <col min="8" max="8" width="12.5703125" bestFit="1" customWidth="1"/>
    <col min="9" max="9" width="12.5703125" customWidth="1"/>
    <col min="10" max="10" width="24.42578125" bestFit="1" customWidth="1"/>
    <col min="11" max="11" width="25" bestFit="1" customWidth="1"/>
    <col min="12" max="12" width="14.85546875" bestFit="1" customWidth="1"/>
    <col min="13" max="13" width="12.85546875" bestFit="1" customWidth="1"/>
    <col min="14" max="14" width="15.42578125" customWidth="1"/>
    <col min="15" max="15" width="15.85546875" bestFit="1" customWidth="1"/>
    <col min="16" max="16" width="16.85546875" bestFit="1" customWidth="1"/>
    <col min="17" max="17" width="8.140625" bestFit="1" customWidth="1"/>
    <col min="18" max="18" width="11.5703125" bestFit="1" customWidth="1"/>
    <col min="19" max="19" width="8.85546875" bestFit="1" customWidth="1"/>
    <col min="20" max="20" width="10.140625" bestFit="1" customWidth="1"/>
    <col min="21" max="21" width="10.7109375" bestFit="1" customWidth="1"/>
    <col min="22" max="22" width="10.5703125" bestFit="1" customWidth="1"/>
    <col min="23" max="23" width="8.85546875" customWidth="1"/>
    <col min="24" max="24" width="11.5703125" bestFit="1" customWidth="1"/>
    <col min="25" max="25" width="8.85546875" bestFit="1" customWidth="1"/>
    <col min="26" max="26" width="10.140625" bestFit="1" customWidth="1"/>
    <col min="27" max="27" width="10.7109375" bestFit="1" customWidth="1"/>
    <col min="28" max="28" width="10.5703125" bestFit="1" customWidth="1"/>
  </cols>
  <sheetData>
    <row r="1" spans="1:28" x14ac:dyDescent="0.25">
      <c r="A1" s="11" t="s">
        <v>19</v>
      </c>
      <c r="B1" s="11"/>
      <c r="C1" s="11"/>
      <c r="D1" s="11"/>
      <c r="E1" s="11"/>
      <c r="F1" s="11"/>
      <c r="G1" s="11"/>
      <c r="H1" s="11"/>
      <c r="I1" s="11"/>
    </row>
    <row r="2" spans="1:28" x14ac:dyDescent="0.25">
      <c r="A2" s="7"/>
      <c r="B2" s="8"/>
      <c r="C2" s="9" t="s">
        <v>1</v>
      </c>
      <c r="D2" s="9"/>
      <c r="E2" s="9"/>
      <c r="F2" s="9" t="s">
        <v>2</v>
      </c>
      <c r="G2" s="9"/>
      <c r="H2" s="9"/>
      <c r="I2" s="3"/>
    </row>
    <row r="3" spans="1:28" x14ac:dyDescent="0.25">
      <c r="A3" s="4" t="s">
        <v>18</v>
      </c>
      <c r="B3" s="4" t="s">
        <v>20</v>
      </c>
      <c r="C3" s="4" t="s">
        <v>9</v>
      </c>
      <c r="D3" s="4" t="s">
        <v>24</v>
      </c>
      <c r="E3" s="4" t="s">
        <v>11</v>
      </c>
      <c r="F3" s="4" t="s">
        <v>12</v>
      </c>
      <c r="G3" s="4" t="s">
        <v>25</v>
      </c>
      <c r="H3" s="4" t="s">
        <v>26</v>
      </c>
      <c r="I3" s="4" t="s">
        <v>3</v>
      </c>
      <c r="J3" s="6"/>
      <c r="K3" s="1"/>
      <c r="Q3" s="10" t="s">
        <v>39</v>
      </c>
      <c r="R3" s="10"/>
      <c r="S3" s="10"/>
      <c r="T3" s="10"/>
      <c r="U3" s="10"/>
      <c r="V3" s="10"/>
      <c r="W3" s="10" t="s">
        <v>40</v>
      </c>
      <c r="X3" s="10"/>
      <c r="Y3" s="10"/>
      <c r="Z3" s="10"/>
      <c r="AA3" s="10"/>
      <c r="AB3" s="10"/>
    </row>
    <row r="4" spans="1:28" x14ac:dyDescent="0.25">
      <c r="A4" s="4"/>
      <c r="B4" s="5" t="s">
        <v>23</v>
      </c>
      <c r="C4" s="5">
        <v>35.5</v>
      </c>
      <c r="D4" s="5">
        <v>96</v>
      </c>
      <c r="E4" s="5">
        <v>61</v>
      </c>
      <c r="F4" s="5">
        <v>62</v>
      </c>
      <c r="G4" s="5">
        <v>24</v>
      </c>
      <c r="H4" s="5">
        <v>40</v>
      </c>
      <c r="I4" s="5"/>
      <c r="J4" s="4" t="s">
        <v>27</v>
      </c>
      <c r="K4" s="4" t="s">
        <v>28</v>
      </c>
      <c r="L4" s="4" t="s">
        <v>29</v>
      </c>
      <c r="M4" s="4" t="s">
        <v>41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38</v>
      </c>
      <c r="V4" s="4" t="s">
        <v>37</v>
      </c>
      <c r="W4" s="4" t="s">
        <v>33</v>
      </c>
      <c r="X4" s="4" t="s">
        <v>34</v>
      </c>
      <c r="Y4" s="4" t="s">
        <v>35</v>
      </c>
      <c r="Z4" s="4" t="s">
        <v>36</v>
      </c>
      <c r="AA4" s="4" t="s">
        <v>38</v>
      </c>
      <c r="AB4" s="4" t="s">
        <v>37</v>
      </c>
    </row>
    <row r="5" spans="1:28" x14ac:dyDescent="0.25">
      <c r="A5" s="2">
        <v>1</v>
      </c>
      <c r="B5" s="2" t="s">
        <v>0</v>
      </c>
      <c r="C5" s="2">
        <v>51.1</v>
      </c>
      <c r="D5" s="2">
        <v>35.799999999999997</v>
      </c>
      <c r="E5" s="2">
        <v>13.1</v>
      </c>
      <c r="F5" s="2">
        <v>78.599999999999994</v>
      </c>
      <c r="G5" s="2">
        <v>12.3</v>
      </c>
      <c r="H5" s="2">
        <v>9.1</v>
      </c>
      <c r="I5" s="2">
        <v>2.6</v>
      </c>
      <c r="J5" s="2">
        <f>(C5/100*$C$4+(D5/2)/100*$D$4+E5/100*$E$4)</f>
        <v>43.3155</v>
      </c>
      <c r="K5" s="2">
        <f t="shared" ref="K5:K14" si="0">(F5/100*$F$4+(G5/2)/100*$G$4+(H5/2)/100*$H$4)</f>
        <v>52.027999999999992</v>
      </c>
      <c r="L5" s="2">
        <f>I5*J5/(J5+K5)</f>
        <v>1.1812058504250422</v>
      </c>
      <c r="M5" s="2">
        <f>SUM(K5,J5)</f>
        <v>95.343499999999992</v>
      </c>
      <c r="N5" s="2">
        <f>I5*K5/(J5+K5)</f>
        <v>1.4187941495749579</v>
      </c>
      <c r="O5" s="2">
        <f>L5/J5</f>
        <v>2.7269819127680443E-2</v>
      </c>
      <c r="P5" s="2">
        <f>N5/K5</f>
        <v>2.7269819127680443E-2</v>
      </c>
      <c r="Q5" s="12">
        <f>(C5*O5)/100</f>
        <v>1.3934877574244706E-2</v>
      </c>
      <c r="R5" s="12">
        <f>((D5/2)*O5)/100</f>
        <v>4.8812976238547991E-3</v>
      </c>
      <c r="S5" s="12">
        <f>(E5*O5)/100</f>
        <v>3.5723463057261377E-3</v>
      </c>
      <c r="T5" s="12">
        <f>(F5*O5)/100</f>
        <v>2.1434077834356829E-2</v>
      </c>
      <c r="U5" s="12">
        <f>((G5/2)*O5)/100</f>
        <v>1.6770938763523474E-3</v>
      </c>
      <c r="V5" s="12">
        <f>((H5/2)*O5)/100</f>
        <v>1.2407767703094602E-3</v>
      </c>
      <c r="W5" s="14">
        <f>((C5*$C$4)/100)*I5/M5</f>
        <v>0.4946881538856871</v>
      </c>
      <c r="X5" s="14">
        <f>(((D5/2)*$D$4)/100)*I5/M5</f>
        <v>0.46860457189006066</v>
      </c>
      <c r="Y5" s="14">
        <f>((E5*$E$4)/100)*I5/M5</f>
        <v>0.21791312464929444</v>
      </c>
      <c r="Z5" s="14">
        <f>((F5*$F$4)/100)*I5/M5</f>
        <v>1.3289128257301235</v>
      </c>
      <c r="AA5" s="14">
        <f>(((G5/2)*$G$4)/100)*I5/M5</f>
        <v>4.0250253032456336E-2</v>
      </c>
      <c r="AB5" s="14">
        <f>(((H5/2)*$H$4)/100)*I5/M5</f>
        <v>4.9631070812378407E-2</v>
      </c>
    </row>
    <row r="6" spans="1:28" x14ac:dyDescent="0.25">
      <c r="A6" s="2">
        <v>2</v>
      </c>
      <c r="B6" s="2" t="s">
        <v>4</v>
      </c>
      <c r="C6" s="2">
        <v>37.299999999999997</v>
      </c>
      <c r="D6" s="2">
        <v>49.5</v>
      </c>
      <c r="E6" s="2">
        <v>13.2</v>
      </c>
      <c r="F6" s="2">
        <v>74.900000000000006</v>
      </c>
      <c r="G6" s="2">
        <v>18</v>
      </c>
      <c r="H6" s="2">
        <v>7.1</v>
      </c>
      <c r="I6" s="2">
        <v>1.8</v>
      </c>
      <c r="J6" s="2">
        <f t="shared" ref="J6:J14" si="1">(C6*$C$4+(D6/2)*$D$4+E6*$E$4)/100</f>
        <v>45.053499999999993</v>
      </c>
      <c r="K6" s="2">
        <f t="shared" si="0"/>
        <v>50.018000000000015</v>
      </c>
      <c r="L6" s="2">
        <f>I6*J6/(J6+K6)</f>
        <v>0.85300326596298548</v>
      </c>
      <c r="M6" s="2">
        <f t="shared" ref="M6:M14" si="2">SUM(K6,J6)</f>
        <v>95.071500000000015</v>
      </c>
      <c r="N6" s="2">
        <f t="shared" ref="N6:N14" si="3">I6*K6/(J6+K6)</f>
        <v>0.94699673403701434</v>
      </c>
      <c r="O6" s="2">
        <f t="shared" ref="O6:O14" si="4">L6/J6</f>
        <v>1.8933118757987408E-2</v>
      </c>
      <c r="P6" s="2">
        <f t="shared" ref="P6:P14" si="5">N6/K6</f>
        <v>1.8933118757987404E-2</v>
      </c>
      <c r="Q6" s="12">
        <f t="shared" ref="Q6:Q14" si="6">(C6*O6)/100</f>
        <v>7.062053296729303E-3</v>
      </c>
      <c r="R6" s="12">
        <f t="shared" ref="R6:R14" si="7">((D6/2)*O6)/100</f>
        <v>4.6859468926018829E-3</v>
      </c>
      <c r="S6" s="12">
        <f t="shared" ref="S6:S14" si="8">(E6*O6)/100</f>
        <v>2.4991716760543376E-3</v>
      </c>
      <c r="T6" s="12">
        <f t="shared" ref="T6:T14" si="9">(F6*O6)/100</f>
        <v>1.4180905949732569E-2</v>
      </c>
      <c r="U6" s="12">
        <f t="shared" ref="U6:U14" si="10">((G6/2)*O6)/100</f>
        <v>1.7039806882188668E-3</v>
      </c>
      <c r="V6" s="12">
        <f t="shared" ref="V6:V14" si="11">((H6/2)*O6)/100</f>
        <v>6.7212571590855291E-4</v>
      </c>
      <c r="W6" s="14">
        <f>((C6*$C$4)/100)*I6/M6</f>
        <v>0.25070289203389023</v>
      </c>
      <c r="X6" s="14">
        <f>(((D6/2)*$D$4)/100)*I6/M6</f>
        <v>0.44985090168978081</v>
      </c>
      <c r="Y6" s="14">
        <f t="shared" ref="Y6:Y14" si="12">((E6*$E$4)/100)*I6/M6</f>
        <v>0.1524494722393146</v>
      </c>
      <c r="Z6" s="14">
        <f t="shared" ref="Z6:Z14" si="13">((F6*$F$4)/100)*I6/M6</f>
        <v>0.87921616888341925</v>
      </c>
      <c r="AA6" s="14">
        <f t="shared" ref="AA6:AA14" si="14">(((G6/2)*$G$4)/100)*I6/M6</f>
        <v>4.0895536517252799E-2</v>
      </c>
      <c r="AB6" s="14">
        <f t="shared" ref="AB6:AB14" si="15">(((H6/2)*$H$4)/100)*I6/M6</f>
        <v>2.6885028636342116E-2</v>
      </c>
    </row>
    <row r="7" spans="1:28" x14ac:dyDescent="0.25">
      <c r="A7" s="2">
        <v>3</v>
      </c>
      <c r="B7" s="2" t="s">
        <v>5</v>
      </c>
      <c r="C7" s="2">
        <v>16.5</v>
      </c>
      <c r="D7" s="2">
        <v>71.5</v>
      </c>
      <c r="E7" s="2"/>
      <c r="F7" s="2">
        <v>72.599999999999994</v>
      </c>
      <c r="G7" s="2">
        <v>10.3</v>
      </c>
      <c r="H7" s="2">
        <v>17.100000000000001</v>
      </c>
      <c r="I7" s="2">
        <v>2.5</v>
      </c>
      <c r="J7" s="2">
        <f t="shared" si="1"/>
        <v>40.177500000000002</v>
      </c>
      <c r="K7" s="2">
        <f t="shared" si="0"/>
        <v>49.667999999999999</v>
      </c>
      <c r="L7" s="2">
        <f t="shared" ref="L7:L14" si="16">I7*J7/(J7+K7)</f>
        <v>1.1179608327629098</v>
      </c>
      <c r="M7" s="2">
        <f t="shared" si="2"/>
        <v>89.845500000000001</v>
      </c>
      <c r="N7" s="2">
        <f t="shared" si="3"/>
        <v>1.3820391672370904</v>
      </c>
      <c r="O7" s="2">
        <f t="shared" si="4"/>
        <v>2.7825544963298109E-2</v>
      </c>
      <c r="P7" s="2">
        <f t="shared" si="5"/>
        <v>2.7825544963298109E-2</v>
      </c>
      <c r="Q7" s="12">
        <f t="shared" si="6"/>
        <v>4.5912149189441878E-3</v>
      </c>
      <c r="R7" s="12">
        <f t="shared" si="7"/>
        <v>9.9476323243790736E-3</v>
      </c>
      <c r="S7" s="12">
        <f t="shared" si="8"/>
        <v>0</v>
      </c>
      <c r="T7" s="12">
        <f t="shared" si="9"/>
        <v>2.0201345643354424E-2</v>
      </c>
      <c r="U7" s="12">
        <f t="shared" si="10"/>
        <v>1.4330155656098527E-3</v>
      </c>
      <c r="V7" s="12">
        <f t="shared" si="11"/>
        <v>2.3790840943619883E-3</v>
      </c>
      <c r="W7" s="14">
        <f t="shared" ref="W6:W14" si="17">((C7*$C$4)/100)*I7/M7</f>
        <v>0.16298812962251866</v>
      </c>
      <c r="X7" s="14">
        <f t="shared" ref="X6:X14" si="18">(((D7/2)*$D$4)/100)*I7/M7</f>
        <v>0.95497270314039095</v>
      </c>
      <c r="Y7" s="14">
        <f t="shared" si="12"/>
        <v>0</v>
      </c>
      <c r="Z7" s="14">
        <f t="shared" si="13"/>
        <v>1.2524834298879743</v>
      </c>
      <c r="AA7" s="14">
        <f t="shared" si="14"/>
        <v>3.439237357463646E-2</v>
      </c>
      <c r="AB7" s="14">
        <f t="shared" si="15"/>
        <v>9.5163363774479523E-2</v>
      </c>
    </row>
    <row r="8" spans="1:28" x14ac:dyDescent="0.25">
      <c r="A8" s="2">
        <v>4</v>
      </c>
      <c r="B8" s="2" t="s">
        <v>6</v>
      </c>
      <c r="C8" s="2">
        <v>16.5</v>
      </c>
      <c r="D8" s="2">
        <v>71.900000000000006</v>
      </c>
      <c r="E8" s="2"/>
      <c r="F8" s="2">
        <v>67.599999999999994</v>
      </c>
      <c r="G8" s="2">
        <v>17.7</v>
      </c>
      <c r="H8" s="2">
        <v>14.7</v>
      </c>
      <c r="I8" s="2">
        <v>3.7</v>
      </c>
      <c r="J8" s="2">
        <f t="shared" si="1"/>
        <v>40.369500000000002</v>
      </c>
      <c r="K8" s="2">
        <f t="shared" si="0"/>
        <v>46.975999999999999</v>
      </c>
      <c r="L8" s="2">
        <f t="shared" si="16"/>
        <v>1.7100726425517057</v>
      </c>
      <c r="M8" s="2">
        <f t="shared" si="2"/>
        <v>87.345500000000001</v>
      </c>
      <c r="N8" s="2">
        <f t="shared" si="3"/>
        <v>1.9899273574482945</v>
      </c>
      <c r="O8" s="2">
        <f t="shared" si="4"/>
        <v>4.2360510844863218E-2</v>
      </c>
      <c r="P8" s="2">
        <f t="shared" si="5"/>
        <v>4.2360510844863218E-2</v>
      </c>
      <c r="Q8" s="12">
        <f t="shared" si="6"/>
        <v>6.9894842894024315E-3</v>
      </c>
      <c r="R8" s="12">
        <f t="shared" si="7"/>
        <v>1.5228603648728327E-2</v>
      </c>
      <c r="S8" s="12">
        <f t="shared" si="8"/>
        <v>0</v>
      </c>
      <c r="T8" s="12">
        <f t="shared" si="9"/>
        <v>2.8635705331127533E-2</v>
      </c>
      <c r="U8" s="12">
        <f t="shared" si="10"/>
        <v>3.7489052097703945E-3</v>
      </c>
      <c r="V8" s="12">
        <f t="shared" si="11"/>
        <v>3.1134975470974461E-3</v>
      </c>
      <c r="W8" s="14">
        <f t="shared" si="17"/>
        <v>0.24812669227378628</v>
      </c>
      <c r="X8" s="14">
        <f t="shared" si="18"/>
        <v>1.4619459502779193</v>
      </c>
      <c r="Y8" s="14">
        <f t="shared" si="12"/>
        <v>0</v>
      </c>
      <c r="Z8" s="14">
        <f t="shared" si="13"/>
        <v>1.7754137305299071</v>
      </c>
      <c r="AA8" s="14">
        <f t="shared" si="14"/>
        <v>8.9973725034489457E-2</v>
      </c>
      <c r="AB8" s="14">
        <f t="shared" si="15"/>
        <v>0.12453990188389785</v>
      </c>
    </row>
    <row r="9" spans="1:28" x14ac:dyDescent="0.25">
      <c r="A9" s="2">
        <v>5</v>
      </c>
      <c r="B9" s="2" t="s">
        <v>7</v>
      </c>
      <c r="C9" s="2">
        <v>42.1</v>
      </c>
      <c r="D9" s="2">
        <v>30.1</v>
      </c>
      <c r="E9" s="2">
        <v>27.8</v>
      </c>
      <c r="F9" s="2">
        <v>49.3</v>
      </c>
      <c r="G9" s="2">
        <v>28.8</v>
      </c>
      <c r="H9" s="2">
        <v>21.9</v>
      </c>
      <c r="I9" s="2">
        <v>2</v>
      </c>
      <c r="J9" s="2">
        <f t="shared" si="1"/>
        <v>46.351500000000009</v>
      </c>
      <c r="K9" s="2">
        <f t="shared" si="0"/>
        <v>38.402000000000001</v>
      </c>
      <c r="L9" s="2">
        <f t="shared" si="16"/>
        <v>1.0937955364675207</v>
      </c>
      <c r="M9" s="2">
        <f t="shared" si="2"/>
        <v>84.753500000000003</v>
      </c>
      <c r="N9" s="2">
        <f t="shared" si="3"/>
        <v>0.90620446353247952</v>
      </c>
      <c r="O9" s="2">
        <f t="shared" si="4"/>
        <v>2.3597845516704324E-2</v>
      </c>
      <c r="P9" s="2">
        <f t="shared" si="5"/>
        <v>2.3597845516704324E-2</v>
      </c>
      <c r="Q9" s="12">
        <f t="shared" si="6"/>
        <v>9.9346929625325209E-3</v>
      </c>
      <c r="R9" s="12">
        <f t="shared" si="7"/>
        <v>3.5514757502640008E-3</v>
      </c>
      <c r="S9" s="12">
        <f t="shared" si="8"/>
        <v>6.5602010536438028E-3</v>
      </c>
      <c r="T9" s="12">
        <f t="shared" si="9"/>
        <v>1.1633737839735233E-2</v>
      </c>
      <c r="U9" s="12">
        <f t="shared" si="10"/>
        <v>3.3980897544054227E-3</v>
      </c>
      <c r="V9" s="12">
        <f t="shared" si="11"/>
        <v>2.5839640840791232E-3</v>
      </c>
      <c r="W9" s="14">
        <f t="shared" si="17"/>
        <v>0.35268160016990446</v>
      </c>
      <c r="X9" s="14">
        <f t="shared" si="18"/>
        <v>0.34094167202534414</v>
      </c>
      <c r="Y9" s="14">
        <f t="shared" si="12"/>
        <v>0.40017226427227187</v>
      </c>
      <c r="Z9" s="14">
        <f t="shared" si="13"/>
        <v>0.72129174606358437</v>
      </c>
      <c r="AA9" s="14">
        <f t="shared" si="14"/>
        <v>8.1554154105730151E-2</v>
      </c>
      <c r="AB9" s="14">
        <f t="shared" si="15"/>
        <v>0.10335856336316494</v>
      </c>
    </row>
    <row r="10" spans="1:28" x14ac:dyDescent="0.25">
      <c r="A10" s="2">
        <v>6</v>
      </c>
      <c r="B10" s="2" t="s">
        <v>8</v>
      </c>
      <c r="C10" s="2">
        <v>76.900000000000006</v>
      </c>
      <c r="D10" s="2">
        <v>11.5</v>
      </c>
      <c r="E10" s="2">
        <v>5.9</v>
      </c>
      <c r="F10" s="2">
        <v>79.099999999999994</v>
      </c>
      <c r="G10" s="2">
        <v>11.8</v>
      </c>
      <c r="H10" s="2">
        <v>9.1</v>
      </c>
      <c r="I10" s="2">
        <v>11</v>
      </c>
      <c r="J10" s="2">
        <f t="shared" si="1"/>
        <v>36.418500000000002</v>
      </c>
      <c r="K10" s="2">
        <f t="shared" si="0"/>
        <v>52.277999999999992</v>
      </c>
      <c r="L10" s="2">
        <f t="shared" si="16"/>
        <v>4.5165649151883116</v>
      </c>
      <c r="M10" s="2">
        <f t="shared" si="2"/>
        <v>88.696499999999986</v>
      </c>
      <c r="N10" s="2">
        <f t="shared" si="3"/>
        <v>6.4834350848116893</v>
      </c>
      <c r="O10" s="2">
        <f t="shared" si="4"/>
        <v>0.12401842237292342</v>
      </c>
      <c r="P10" s="2">
        <f t="shared" si="5"/>
        <v>0.12401842237292342</v>
      </c>
      <c r="Q10" s="12">
        <f t="shared" si="6"/>
        <v>9.5370166804778125E-2</v>
      </c>
      <c r="R10" s="12">
        <f t="shared" si="7"/>
        <v>7.131059286443097E-3</v>
      </c>
      <c r="S10" s="12">
        <f t="shared" si="8"/>
        <v>7.3170869200024826E-3</v>
      </c>
      <c r="T10" s="12">
        <f t="shared" si="9"/>
        <v>9.8098572096982417E-2</v>
      </c>
      <c r="U10" s="12">
        <f t="shared" si="10"/>
        <v>7.3170869200024826E-3</v>
      </c>
      <c r="V10" s="12">
        <f t="shared" si="11"/>
        <v>5.642838217968015E-3</v>
      </c>
      <c r="W10" s="14">
        <f t="shared" si="17"/>
        <v>3.3856409215696233</v>
      </c>
      <c r="X10" s="14">
        <f t="shared" si="18"/>
        <v>0.6845816914985372</v>
      </c>
      <c r="Y10" s="14">
        <f t="shared" si="12"/>
        <v>0.44634230212015136</v>
      </c>
      <c r="Z10" s="14">
        <f t="shared" si="13"/>
        <v>6.0821114700129097</v>
      </c>
      <c r="AA10" s="14">
        <f t="shared" si="14"/>
        <v>0.17561008608005957</v>
      </c>
      <c r="AB10" s="14">
        <f t="shared" si="15"/>
        <v>0.22571352871872061</v>
      </c>
    </row>
    <row r="11" spans="1:28" x14ac:dyDescent="0.25">
      <c r="A11" s="2">
        <v>7</v>
      </c>
      <c r="B11" s="2" t="s">
        <v>22</v>
      </c>
      <c r="C11" s="2">
        <v>88.1</v>
      </c>
      <c r="D11" s="2">
        <v>10.6</v>
      </c>
      <c r="E11" s="2">
        <v>1.3</v>
      </c>
      <c r="F11" s="2">
        <v>92.1</v>
      </c>
      <c r="G11" s="2">
        <v>6</v>
      </c>
      <c r="H11" s="2">
        <v>1.9</v>
      </c>
      <c r="I11" s="2">
        <v>220</v>
      </c>
      <c r="J11" s="2">
        <f t="shared" si="1"/>
        <v>37.156499999999994</v>
      </c>
      <c r="K11" s="2">
        <f t="shared" si="0"/>
        <v>58.201999999999998</v>
      </c>
      <c r="L11" s="2">
        <f t="shared" si="16"/>
        <v>85.723139520860741</v>
      </c>
      <c r="M11" s="2">
        <f t="shared" si="2"/>
        <v>95.358499999999992</v>
      </c>
      <c r="N11" s="2">
        <f t="shared" si="3"/>
        <v>134.27686047913926</v>
      </c>
      <c r="O11" s="2">
        <f t="shared" si="4"/>
        <v>2.3070832699759332</v>
      </c>
      <c r="P11" s="2">
        <f t="shared" si="5"/>
        <v>2.3070832699759332</v>
      </c>
      <c r="Q11" s="12">
        <f t="shared" si="6"/>
        <v>2.0325403608487971</v>
      </c>
      <c r="R11" s="12">
        <f t="shared" si="7"/>
        <v>0.12227541330872445</v>
      </c>
      <c r="S11" s="12">
        <f t="shared" si="8"/>
        <v>2.9992082509687133E-2</v>
      </c>
      <c r="T11" s="12">
        <f t="shared" si="9"/>
        <v>2.1248236916478342</v>
      </c>
      <c r="U11" s="12">
        <f t="shared" si="10"/>
        <v>6.9212498099277986E-2</v>
      </c>
      <c r="V11" s="12">
        <f t="shared" si="11"/>
        <v>2.1917291064771364E-2</v>
      </c>
      <c r="W11" s="14">
        <f t="shared" si="17"/>
        <v>72.155182810132288</v>
      </c>
      <c r="X11" s="14">
        <f t="shared" si="18"/>
        <v>11.738439677637547</v>
      </c>
      <c r="Y11" s="14">
        <f t="shared" si="12"/>
        <v>1.8295170330909147</v>
      </c>
      <c r="Z11" s="14">
        <f t="shared" si="13"/>
        <v>131.73906888216572</v>
      </c>
      <c r="AA11" s="14">
        <f t="shared" si="14"/>
        <v>1.6610999543826719</v>
      </c>
      <c r="AB11" s="14">
        <f t="shared" si="15"/>
        <v>0.87669164259085453</v>
      </c>
    </row>
    <row r="12" spans="1:28" x14ac:dyDescent="0.25">
      <c r="A12" s="2">
        <v>8</v>
      </c>
      <c r="B12" s="2" t="s">
        <v>15</v>
      </c>
      <c r="C12" s="2">
        <v>94</v>
      </c>
      <c r="D12" s="2">
        <v>5</v>
      </c>
      <c r="E12" s="2"/>
      <c r="F12" s="2">
        <v>92.6</v>
      </c>
      <c r="G12" s="2">
        <v>7.1</v>
      </c>
      <c r="H12" s="2">
        <v>0.3</v>
      </c>
      <c r="I12" s="2">
        <v>324</v>
      </c>
      <c r="J12" s="2">
        <f t="shared" si="1"/>
        <v>35.770000000000003</v>
      </c>
      <c r="K12" s="2">
        <f t="shared" si="0"/>
        <v>58.323999999999998</v>
      </c>
      <c r="L12" s="2">
        <f t="shared" si="16"/>
        <v>123.16917125427766</v>
      </c>
      <c r="M12" s="2">
        <f t="shared" si="2"/>
        <v>94.093999999999994</v>
      </c>
      <c r="N12" s="2">
        <f t="shared" si="3"/>
        <v>200.83082874572236</v>
      </c>
      <c r="O12" s="2">
        <f t="shared" si="4"/>
        <v>3.4433651454928054</v>
      </c>
      <c r="P12" s="2">
        <f t="shared" si="5"/>
        <v>3.4433651454928049</v>
      </c>
      <c r="Q12" s="12">
        <f t="shared" si="6"/>
        <v>3.2367632367632369</v>
      </c>
      <c r="R12" s="12">
        <f t="shared" si="7"/>
        <v>8.6084128637320137E-2</v>
      </c>
      <c r="S12" s="12">
        <f t="shared" si="8"/>
        <v>0</v>
      </c>
      <c r="T12" s="12">
        <f t="shared" si="9"/>
        <v>3.1885561247263379</v>
      </c>
      <c r="U12" s="12">
        <f t="shared" si="10"/>
        <v>0.12223946266499458</v>
      </c>
      <c r="V12" s="12">
        <f t="shared" si="11"/>
        <v>5.1650477182392076E-3</v>
      </c>
      <c r="W12" s="14">
        <f t="shared" si="17"/>
        <v>114.9050949050949</v>
      </c>
      <c r="X12" s="14">
        <f t="shared" si="18"/>
        <v>8.2640763491827336</v>
      </c>
      <c r="Y12" s="14">
        <f t="shared" si="12"/>
        <v>0</v>
      </c>
      <c r="Z12" s="14">
        <f t="shared" si="13"/>
        <v>197.69047973303296</v>
      </c>
      <c r="AA12" s="14">
        <f t="shared" si="14"/>
        <v>2.9337471039598695</v>
      </c>
      <c r="AB12" s="14">
        <f t="shared" si="15"/>
        <v>0.2066019087295683</v>
      </c>
    </row>
    <row r="13" spans="1:28" x14ac:dyDescent="0.25">
      <c r="A13" s="2">
        <v>9</v>
      </c>
      <c r="B13" s="2" t="s">
        <v>16</v>
      </c>
      <c r="C13" s="2">
        <v>97.2</v>
      </c>
      <c r="D13" s="2">
        <v>2.8</v>
      </c>
      <c r="E13" s="2"/>
      <c r="F13" s="2">
        <v>96.4</v>
      </c>
      <c r="G13" s="2">
        <v>3.2</v>
      </c>
      <c r="H13" s="2">
        <v>0.4</v>
      </c>
      <c r="I13" s="2">
        <v>435</v>
      </c>
      <c r="J13" s="2">
        <f t="shared" si="1"/>
        <v>35.85</v>
      </c>
      <c r="K13" s="2">
        <f t="shared" si="0"/>
        <v>60.232000000000006</v>
      </c>
      <c r="L13" s="2">
        <f t="shared" si="16"/>
        <v>162.30667554796943</v>
      </c>
      <c r="M13" s="2">
        <f t="shared" si="2"/>
        <v>96.082000000000008</v>
      </c>
      <c r="N13" s="2">
        <f t="shared" si="3"/>
        <v>272.69332445203054</v>
      </c>
      <c r="O13" s="2">
        <f t="shared" si="4"/>
        <v>4.5273828604733453</v>
      </c>
      <c r="P13" s="2">
        <f t="shared" si="5"/>
        <v>4.5273828604733453</v>
      </c>
      <c r="Q13" s="12">
        <f t="shared" si="6"/>
        <v>4.4006161403800919</v>
      </c>
      <c r="R13" s="12">
        <f t="shared" si="7"/>
        <v>6.3383360046626827E-2</v>
      </c>
      <c r="S13" s="12">
        <f t="shared" si="8"/>
        <v>0</v>
      </c>
      <c r="T13" s="12">
        <f t="shared" si="9"/>
        <v>4.3643970774963048</v>
      </c>
      <c r="U13" s="12">
        <f t="shared" si="10"/>
        <v>7.2438125767573525E-2</v>
      </c>
      <c r="V13" s="12">
        <f t="shared" si="11"/>
        <v>9.0547657209466906E-3</v>
      </c>
      <c r="W13" s="14">
        <f t="shared" si="17"/>
        <v>156.22187298349326</v>
      </c>
      <c r="X13" s="14">
        <f t="shared" si="18"/>
        <v>6.0848025644761758</v>
      </c>
      <c r="Y13" s="14">
        <f t="shared" si="12"/>
        <v>0</v>
      </c>
      <c r="Z13" s="14">
        <f t="shared" si="13"/>
        <v>270.59261880477089</v>
      </c>
      <c r="AA13" s="14">
        <f t="shared" si="14"/>
        <v>1.7385150184217648</v>
      </c>
      <c r="AB13" s="14">
        <f t="shared" si="15"/>
        <v>0.36219062883786768</v>
      </c>
    </row>
    <row r="14" spans="1:28" x14ac:dyDescent="0.25">
      <c r="A14" s="2">
        <v>10</v>
      </c>
      <c r="B14" s="2" t="s">
        <v>17</v>
      </c>
      <c r="C14" s="2">
        <v>32.799999999999997</v>
      </c>
      <c r="D14" s="2">
        <v>47.9</v>
      </c>
      <c r="E14" s="2">
        <v>19.3</v>
      </c>
      <c r="F14" s="2">
        <v>39.1</v>
      </c>
      <c r="G14" s="2">
        <v>47.7</v>
      </c>
      <c r="H14" s="2">
        <v>13.2</v>
      </c>
      <c r="I14" s="2">
        <v>0.9</v>
      </c>
      <c r="J14" s="2">
        <f t="shared" si="1"/>
        <v>46.408999999999999</v>
      </c>
      <c r="K14" s="2">
        <f t="shared" si="0"/>
        <v>32.606000000000002</v>
      </c>
      <c r="L14" s="2">
        <f t="shared" si="16"/>
        <v>0.52860975764095419</v>
      </c>
      <c r="M14" s="2">
        <f t="shared" si="2"/>
        <v>79.015000000000001</v>
      </c>
      <c r="N14" s="2">
        <f t="shared" si="3"/>
        <v>0.37139024235904577</v>
      </c>
      <c r="O14" s="2">
        <f t="shared" si="4"/>
        <v>1.139024235904575E-2</v>
      </c>
      <c r="P14" s="2">
        <f t="shared" si="5"/>
        <v>1.1390242359045752E-2</v>
      </c>
      <c r="Q14" s="12">
        <f t="shared" si="6"/>
        <v>3.7359994937670054E-3</v>
      </c>
      <c r="R14" s="12">
        <f t="shared" si="7"/>
        <v>2.7279630449914571E-3</v>
      </c>
      <c r="S14" s="12">
        <f t="shared" si="8"/>
        <v>2.1983167752958298E-3</v>
      </c>
      <c r="T14" s="12">
        <f t="shared" si="9"/>
        <v>4.4535847623868889E-3</v>
      </c>
      <c r="U14" s="12">
        <f t="shared" si="10"/>
        <v>2.7165728026324115E-3</v>
      </c>
      <c r="V14" s="12">
        <f t="shared" si="11"/>
        <v>7.5175599569701952E-4</v>
      </c>
      <c r="W14" s="14">
        <f t="shared" si="17"/>
        <v>0.13262798202872872</v>
      </c>
      <c r="X14" s="14">
        <f t="shared" si="18"/>
        <v>0.26188445231917989</v>
      </c>
      <c r="Y14" s="14">
        <f t="shared" si="12"/>
        <v>0.13409732329304563</v>
      </c>
      <c r="Z14" s="14">
        <f t="shared" si="13"/>
        <v>0.27612225526798717</v>
      </c>
      <c r="AA14" s="14">
        <f t="shared" si="14"/>
        <v>6.5197747263177896E-2</v>
      </c>
      <c r="AB14" s="14">
        <f t="shared" si="15"/>
        <v>3.0070239827880787E-2</v>
      </c>
    </row>
    <row r="18" spans="1:28" x14ac:dyDescent="0.25">
      <c r="A18" s="11" t="s">
        <v>21</v>
      </c>
      <c r="B18" s="11"/>
      <c r="C18" s="11"/>
      <c r="D18" s="11"/>
      <c r="E18" s="11"/>
      <c r="F18" s="11"/>
      <c r="G18" s="11"/>
      <c r="H18" s="11"/>
      <c r="I18" s="11"/>
    </row>
    <row r="19" spans="1:28" x14ac:dyDescent="0.25">
      <c r="A19" s="7"/>
      <c r="B19" s="8"/>
      <c r="C19" s="9" t="s">
        <v>1</v>
      </c>
      <c r="D19" s="9"/>
      <c r="E19" s="9"/>
      <c r="F19" s="9" t="s">
        <v>2</v>
      </c>
      <c r="G19" s="9"/>
      <c r="H19" s="9"/>
      <c r="I19" s="3"/>
      <c r="J19" s="6"/>
      <c r="K19" s="1"/>
      <c r="Q19" s="10" t="s">
        <v>39</v>
      </c>
      <c r="R19" s="10"/>
      <c r="S19" s="10"/>
      <c r="T19" s="10"/>
      <c r="U19" s="10"/>
      <c r="V19" s="10"/>
      <c r="W19" s="10" t="s">
        <v>40</v>
      </c>
      <c r="X19" s="10"/>
      <c r="Y19" s="10"/>
      <c r="Z19" s="10"/>
      <c r="AA19" s="10"/>
      <c r="AB19" s="10"/>
    </row>
    <row r="20" spans="1:28" x14ac:dyDescent="0.25">
      <c r="A20" s="4" t="s">
        <v>18</v>
      </c>
      <c r="B20" s="4" t="s">
        <v>20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3</v>
      </c>
      <c r="J20" s="4" t="s">
        <v>27</v>
      </c>
      <c r="K20" s="4" t="s">
        <v>28</v>
      </c>
      <c r="L20" s="4" t="s">
        <v>29</v>
      </c>
      <c r="M20" s="4" t="s">
        <v>41</v>
      </c>
      <c r="N20" s="4" t="s">
        <v>30</v>
      </c>
      <c r="O20" s="4" t="s">
        <v>31</v>
      </c>
      <c r="P20" s="4" t="s">
        <v>32</v>
      </c>
      <c r="Q20" s="4" t="s">
        <v>33</v>
      </c>
      <c r="R20" s="4" t="s">
        <v>34</v>
      </c>
      <c r="S20" s="4" t="s">
        <v>35</v>
      </c>
      <c r="T20" s="4" t="s">
        <v>36</v>
      </c>
      <c r="U20" s="4" t="s">
        <v>38</v>
      </c>
      <c r="V20" s="4" t="s">
        <v>37</v>
      </c>
      <c r="W20" s="4" t="s">
        <v>33</v>
      </c>
      <c r="X20" s="4" t="s">
        <v>34</v>
      </c>
      <c r="Y20" s="4" t="s">
        <v>35</v>
      </c>
      <c r="Z20" s="4" t="s">
        <v>36</v>
      </c>
      <c r="AA20" s="4" t="s">
        <v>38</v>
      </c>
      <c r="AB20" s="4" t="s">
        <v>37</v>
      </c>
    </row>
    <row r="21" spans="1:28" x14ac:dyDescent="0.25">
      <c r="A21" s="2">
        <v>1</v>
      </c>
      <c r="B21" s="2" t="s">
        <v>0</v>
      </c>
      <c r="C21" s="2">
        <v>44.2</v>
      </c>
      <c r="D21" s="2">
        <v>40.4</v>
      </c>
      <c r="E21" s="2">
        <v>15.4</v>
      </c>
      <c r="F21" s="2">
        <v>89.7</v>
      </c>
      <c r="G21" s="2">
        <v>3.4</v>
      </c>
      <c r="H21" s="2">
        <v>6.9</v>
      </c>
      <c r="I21" s="2">
        <v>1.9</v>
      </c>
      <c r="J21" s="2">
        <f>(C21/100*$C$4+(D21/2)/100*$D$4+E21/100*$E$4)</f>
        <v>44.476999999999997</v>
      </c>
      <c r="K21" s="2">
        <f>(F21/100*$F$4+(G21/2)/100*$G$4+(H21/2)/100*$H$4)</f>
        <v>57.402000000000008</v>
      </c>
      <c r="L21" s="2">
        <f>I21*J21/(J21+K21)</f>
        <v>0.82947712482454672</v>
      </c>
      <c r="M21" s="2">
        <f>SUM(K21,J21)</f>
        <v>101.879</v>
      </c>
      <c r="N21" s="2">
        <f>I21*K21/(J21+K21)</f>
        <v>1.0705228751754534</v>
      </c>
      <c r="O21" s="2">
        <f>L21/J21</f>
        <v>1.8649574495234543E-2</v>
      </c>
      <c r="P21" s="2">
        <f>N21/K21</f>
        <v>1.8649574495234543E-2</v>
      </c>
      <c r="Q21" s="12">
        <f>(C21*O21)/100</f>
        <v>8.2431119268936686E-3</v>
      </c>
      <c r="R21" s="12">
        <f>((D21/2)*O21)/100</f>
        <v>3.767214048037378E-3</v>
      </c>
      <c r="S21" s="12">
        <f>(E21*O21)/100</f>
        <v>2.8720344722661193E-3</v>
      </c>
      <c r="T21" s="12">
        <f>(F21*O21)/100</f>
        <v>1.6728668322225387E-2</v>
      </c>
      <c r="U21" s="12">
        <f>((G21/2)*O21)/100</f>
        <v>3.1704276641898727E-4</v>
      </c>
      <c r="V21" s="12">
        <f>((H21/2)*O21)/100</f>
        <v>6.4341032008559179E-4</v>
      </c>
      <c r="W21" s="13">
        <f>((C21*$C$4)/100)*I21/M21</f>
        <v>0.2926304734047252</v>
      </c>
      <c r="X21" s="13">
        <f>(((D21/2)*$D$4)/100)*I21/M21</f>
        <v>0.36165254861158824</v>
      </c>
      <c r="Y21" s="13">
        <f>((E21*$E$4)/100)*I21/M21</f>
        <v>0.1751941028082333</v>
      </c>
      <c r="Z21" s="13">
        <f>((F21*$F$4)/100)*I21/M21</f>
        <v>1.0371774359779737</v>
      </c>
      <c r="AA21" s="13">
        <f>(((G21/2)*$G$4)/100)*I21/M21</f>
        <v>7.6090263940556922E-3</v>
      </c>
      <c r="AB21" s="13">
        <f>(((H21/2)*$H$4)/100)*I21/M21</f>
        <v>2.5736412803423668E-2</v>
      </c>
    </row>
    <row r="22" spans="1:28" x14ac:dyDescent="0.25">
      <c r="A22" s="2">
        <v>2</v>
      </c>
      <c r="B22" s="2" t="s">
        <v>4</v>
      </c>
      <c r="C22" s="2">
        <v>37</v>
      </c>
      <c r="D22" s="2">
        <v>46.7</v>
      </c>
      <c r="E22" s="2">
        <v>16.3</v>
      </c>
      <c r="F22" s="2">
        <v>69.900000000000006</v>
      </c>
      <c r="G22" s="2">
        <v>20.8</v>
      </c>
      <c r="H22" s="2">
        <v>9.3000000000000007</v>
      </c>
      <c r="I22" s="2">
        <v>1.3</v>
      </c>
      <c r="J22" s="2">
        <f>(C22/100*$C$4+(D22/2)/100*$D$4+E22/100*$E$4)</f>
        <v>45.494</v>
      </c>
      <c r="K22" s="2">
        <f t="shared" ref="K21:K30" si="19">(F22/100*$F$4+(G22/2)/100*$G$4+(H22/2)/100*$H$4)</f>
        <v>47.694000000000003</v>
      </c>
      <c r="L22" s="2">
        <f t="shared" ref="L22:L30" si="20">I22*J22/(J22+K22)</f>
        <v>0.63465467656779839</v>
      </c>
      <c r="M22" s="2">
        <f>SUM(K22,J22)</f>
        <v>93.188000000000002</v>
      </c>
      <c r="N22" s="2">
        <f t="shared" ref="N22:N30" si="21">I22*K22/(J22+K22)</f>
        <v>0.66534532343220154</v>
      </c>
      <c r="O22" s="2">
        <f t="shared" ref="O22:O30" si="22">L22/J22</f>
        <v>1.3950294029274155E-2</v>
      </c>
      <c r="P22" s="2">
        <f t="shared" ref="P22:P30" si="23">N22/K22</f>
        <v>1.3950294029274155E-2</v>
      </c>
      <c r="Q22" s="12">
        <f t="shared" ref="Q22:Q30" si="24">(C22*O22)/100</f>
        <v>5.1616087908314366E-3</v>
      </c>
      <c r="R22" s="12">
        <f t="shared" ref="R22:R30" si="25">((D22/2)*O22)/100</f>
        <v>3.2573936558355156E-3</v>
      </c>
      <c r="S22" s="12">
        <f t="shared" ref="S22:S30" si="26">(E22*O22)/100</f>
        <v>2.2738979267716872E-3</v>
      </c>
      <c r="T22" s="12">
        <f t="shared" ref="T22:T30" si="27">(F22*O22)/100</f>
        <v>9.7512555264626342E-3</v>
      </c>
      <c r="U22" s="12">
        <f t="shared" ref="U22:U30" si="28">((G22/2)*O22)/100</f>
        <v>1.4508305790445122E-3</v>
      </c>
      <c r="V22" s="12">
        <f t="shared" ref="V22:V30" si="29">((H22/2)*O22)/100</f>
        <v>6.486886723612483E-4</v>
      </c>
      <c r="W22" s="13">
        <f>((C22*$C$4)/100)*I22/M22</f>
        <v>0.18323711207451604</v>
      </c>
      <c r="X22" s="13">
        <f t="shared" ref="X22:X30" si="30">(((D22/2)*$D$4)/100)*I22/M22</f>
        <v>0.31270979096020951</v>
      </c>
      <c r="Y22" s="13">
        <f t="shared" ref="Y22:Y30" si="31">((E22*$E$4)/100)*I22/M22</f>
        <v>0.13870777353307295</v>
      </c>
      <c r="Z22" s="13">
        <f t="shared" ref="Z22:Z30" si="32">((F22*$F$4)/100)*I22/M22</f>
        <v>0.60457784264068337</v>
      </c>
      <c r="AA22" s="13">
        <f t="shared" ref="AA22:AA30" si="33">(((G22/2)*$G$4)/100)*I22/M22</f>
        <v>3.4819933897068299E-2</v>
      </c>
      <c r="AB22" s="13">
        <f t="shared" ref="AB22:AB30" si="34">(((H22/2)*$H$4)/100)*I22/M22</f>
        <v>2.5947546894449929E-2</v>
      </c>
    </row>
    <row r="23" spans="1:28" x14ac:dyDescent="0.25">
      <c r="A23" s="2">
        <v>3</v>
      </c>
      <c r="B23" s="2" t="s">
        <v>5</v>
      </c>
      <c r="C23" s="2">
        <v>18.100000000000001</v>
      </c>
      <c r="D23" s="2">
        <v>70.099999999999994</v>
      </c>
      <c r="E23" s="2">
        <v>10.6</v>
      </c>
      <c r="F23" s="2">
        <v>71.900000000000006</v>
      </c>
      <c r="G23" s="2">
        <v>16.3</v>
      </c>
      <c r="H23" s="2">
        <v>11.7</v>
      </c>
      <c r="I23" s="2">
        <v>2.2000000000000002</v>
      </c>
      <c r="J23" s="2">
        <f>(C23/100*$C$4+(D23/2)/100*$D$4+E23/100*$E$4)</f>
        <v>46.539499999999997</v>
      </c>
      <c r="K23" s="2">
        <f t="shared" si="19"/>
        <v>48.874000000000009</v>
      </c>
      <c r="L23" s="2">
        <f t="shared" si="20"/>
        <v>1.073086093686952</v>
      </c>
      <c r="M23" s="2">
        <f t="shared" ref="M22:M30" si="35">SUM(K23,J23)</f>
        <v>95.413499999999999</v>
      </c>
      <c r="N23" s="2">
        <f t="shared" si="21"/>
        <v>1.1269139063130482</v>
      </c>
      <c r="O23" s="2">
        <f t="shared" si="22"/>
        <v>2.3057533787147519E-2</v>
      </c>
      <c r="P23" s="2">
        <f t="shared" si="23"/>
        <v>2.3057533787147522E-2</v>
      </c>
      <c r="Q23" s="12">
        <f t="shared" si="24"/>
        <v>4.1734136154737015E-3</v>
      </c>
      <c r="R23" s="12">
        <f t="shared" si="25"/>
        <v>8.0816655923952058E-3</v>
      </c>
      <c r="S23" s="12">
        <f t="shared" si="26"/>
        <v>2.4440985814376372E-3</v>
      </c>
      <c r="T23" s="12">
        <f t="shared" si="27"/>
        <v>1.6578366792959067E-2</v>
      </c>
      <c r="U23" s="12">
        <f t="shared" si="28"/>
        <v>1.879189003652523E-3</v>
      </c>
      <c r="V23" s="12">
        <f t="shared" si="29"/>
        <v>1.3488657265481297E-3</v>
      </c>
      <c r="W23" s="13">
        <f t="shared" ref="W22:W30" si="36">((C23*$C$4)/100)*I23/M23</f>
        <v>0.14815618334931643</v>
      </c>
      <c r="X23" s="13">
        <f t="shared" si="30"/>
        <v>0.77583989686993982</v>
      </c>
      <c r="Y23" s="13">
        <f t="shared" si="31"/>
        <v>0.14909001346769588</v>
      </c>
      <c r="Z23" s="13">
        <f t="shared" si="32"/>
        <v>1.0278587411634623</v>
      </c>
      <c r="AA23" s="13">
        <f t="shared" si="33"/>
        <v>4.5100536087660556E-2</v>
      </c>
      <c r="AB23" s="13">
        <f t="shared" si="34"/>
        <v>5.3954629061925198E-2</v>
      </c>
    </row>
    <row r="24" spans="1:28" x14ac:dyDescent="0.25">
      <c r="A24" s="2">
        <v>4</v>
      </c>
      <c r="B24" s="2" t="s">
        <v>6</v>
      </c>
      <c r="C24" s="2">
        <v>26.4</v>
      </c>
      <c r="D24" s="2">
        <v>66.7</v>
      </c>
      <c r="E24" s="2">
        <v>6.9</v>
      </c>
      <c r="F24" s="2">
        <v>6.4</v>
      </c>
      <c r="G24" s="2">
        <v>58.7</v>
      </c>
      <c r="H24" s="2">
        <v>24.9</v>
      </c>
      <c r="I24" s="2">
        <v>3.4</v>
      </c>
      <c r="J24" s="2">
        <f>(C24/100*$C$4+(D24/2)/100*$D$4+E24/100*$E$4)</f>
        <v>45.597000000000008</v>
      </c>
      <c r="K24" s="2">
        <f t="shared" si="19"/>
        <v>15.992000000000001</v>
      </c>
      <c r="L24" s="2">
        <f t="shared" si="20"/>
        <v>2.5171670265794215</v>
      </c>
      <c r="M24" s="2">
        <f t="shared" si="35"/>
        <v>61.589000000000013</v>
      </c>
      <c r="N24" s="2">
        <f t="shared" si="21"/>
        <v>0.88283297342057809</v>
      </c>
      <c r="O24" s="2">
        <f t="shared" si="22"/>
        <v>5.5204663170371315E-2</v>
      </c>
      <c r="P24" s="2">
        <f t="shared" si="23"/>
        <v>5.5204663170371315E-2</v>
      </c>
      <c r="Q24" s="12">
        <f t="shared" si="24"/>
        <v>1.4574031076978028E-2</v>
      </c>
      <c r="R24" s="12">
        <f t="shared" si="25"/>
        <v>1.8410755167318837E-2</v>
      </c>
      <c r="S24" s="12">
        <f t="shared" si="26"/>
        <v>3.8091217587556208E-3</v>
      </c>
      <c r="T24" s="12">
        <f t="shared" si="27"/>
        <v>3.5330984429037642E-3</v>
      </c>
      <c r="U24" s="12">
        <f t="shared" si="28"/>
        <v>1.6202568640503984E-2</v>
      </c>
      <c r="V24" s="12">
        <f t="shared" si="29"/>
        <v>6.8729805647112282E-3</v>
      </c>
      <c r="W24" s="13">
        <f t="shared" si="36"/>
        <v>0.51737810323272004</v>
      </c>
      <c r="X24" s="13">
        <f t="shared" si="30"/>
        <v>1.7674324960626084</v>
      </c>
      <c r="Y24" s="13">
        <f t="shared" si="31"/>
        <v>0.23235642728409289</v>
      </c>
      <c r="Z24" s="13">
        <f t="shared" si="32"/>
        <v>0.2190521034600334</v>
      </c>
      <c r="AA24" s="13">
        <f t="shared" si="33"/>
        <v>0.38886164737209561</v>
      </c>
      <c r="AB24" s="13">
        <f t="shared" si="34"/>
        <v>0.2749192225884492</v>
      </c>
    </row>
    <row r="25" spans="1:28" x14ac:dyDescent="0.25">
      <c r="A25" s="2">
        <v>5</v>
      </c>
      <c r="B25" s="2" t="s">
        <v>7</v>
      </c>
      <c r="C25" s="2">
        <v>22.2</v>
      </c>
      <c r="D25" s="2">
        <v>49.4</v>
      </c>
      <c r="E25" s="2">
        <v>28.4</v>
      </c>
      <c r="F25" s="2">
        <v>73</v>
      </c>
      <c r="G25" s="2">
        <v>15.2</v>
      </c>
      <c r="H25" s="2">
        <v>11.8</v>
      </c>
      <c r="I25" s="2">
        <v>1.5</v>
      </c>
      <c r="J25" s="2">
        <f>(C25/100*$C$4+(D25/2)/100*$D$4+E25/100*$E$4)</f>
        <v>48.917000000000002</v>
      </c>
      <c r="K25" s="2">
        <f t="shared" si="19"/>
        <v>49.443999999999996</v>
      </c>
      <c r="L25" s="2">
        <f t="shared" si="20"/>
        <v>0.7459816390642634</v>
      </c>
      <c r="M25" s="2">
        <f t="shared" si="35"/>
        <v>98.36099999999999</v>
      </c>
      <c r="N25" s="2">
        <f t="shared" si="21"/>
        <v>0.75401836093573682</v>
      </c>
      <c r="O25" s="2">
        <f t="shared" si="22"/>
        <v>1.5249946625186814E-2</v>
      </c>
      <c r="P25" s="2">
        <f t="shared" si="23"/>
        <v>1.5249946625186816E-2</v>
      </c>
      <c r="Q25" s="12">
        <f t="shared" si="24"/>
        <v>3.3854881507914725E-3</v>
      </c>
      <c r="R25" s="12">
        <f t="shared" si="25"/>
        <v>3.7667368164211431E-3</v>
      </c>
      <c r="S25" s="12">
        <f t="shared" si="26"/>
        <v>4.3309848415530551E-3</v>
      </c>
      <c r="T25" s="12">
        <f t="shared" si="27"/>
        <v>1.1132461036386375E-2</v>
      </c>
      <c r="U25" s="12">
        <f t="shared" si="28"/>
        <v>1.1589959435141977E-3</v>
      </c>
      <c r="V25" s="12">
        <f t="shared" si="29"/>
        <v>8.9974685088602211E-4</v>
      </c>
      <c r="W25" s="13">
        <f t="shared" si="36"/>
        <v>0.12018482935309728</v>
      </c>
      <c r="X25" s="13">
        <f t="shared" si="30"/>
        <v>0.36160673437642971</v>
      </c>
      <c r="Y25" s="13">
        <f t="shared" si="31"/>
        <v>0.26419007533473632</v>
      </c>
      <c r="Z25" s="13">
        <f t="shared" si="32"/>
        <v>0.69021258425595522</v>
      </c>
      <c r="AA25" s="13">
        <f t="shared" si="33"/>
        <v>2.7815902644340744E-2</v>
      </c>
      <c r="AB25" s="13">
        <f t="shared" si="34"/>
        <v>3.5989874035440877E-2</v>
      </c>
    </row>
    <row r="26" spans="1:28" x14ac:dyDescent="0.25">
      <c r="A26" s="2">
        <v>6</v>
      </c>
      <c r="B26" s="2" t="s">
        <v>8</v>
      </c>
      <c r="C26" s="2">
        <v>51.8</v>
      </c>
      <c r="D26" s="2">
        <v>33</v>
      </c>
      <c r="E26" s="2">
        <v>11.6</v>
      </c>
      <c r="F26" s="2">
        <v>87.8</v>
      </c>
      <c r="G26" s="2">
        <v>6.4</v>
      </c>
      <c r="H26" s="2">
        <v>5.8</v>
      </c>
      <c r="I26" s="2">
        <v>2.7</v>
      </c>
      <c r="J26" s="2">
        <f>(C26/100*$C$4+(D26/2)/100*$D$4+E26/100*$E$4)</f>
        <v>41.305</v>
      </c>
      <c r="K26" s="2">
        <f t="shared" si="19"/>
        <v>56.363999999999997</v>
      </c>
      <c r="L26" s="2">
        <f t="shared" si="20"/>
        <v>1.1418515598603447</v>
      </c>
      <c r="M26" s="2">
        <f t="shared" si="35"/>
        <v>97.668999999999997</v>
      </c>
      <c r="N26" s="2">
        <f t="shared" si="21"/>
        <v>1.5581484401396555</v>
      </c>
      <c r="O26" s="2">
        <f t="shared" si="22"/>
        <v>2.7644390748343899E-2</v>
      </c>
      <c r="P26" s="2">
        <f t="shared" si="23"/>
        <v>2.7644390748343899E-2</v>
      </c>
      <c r="Q26" s="12">
        <f t="shared" si="24"/>
        <v>1.4319794407642139E-2</v>
      </c>
      <c r="R26" s="12">
        <f t="shared" si="25"/>
        <v>4.5613244734767433E-3</v>
      </c>
      <c r="S26" s="12">
        <f t="shared" si="26"/>
        <v>3.2067493268078924E-3</v>
      </c>
      <c r="T26" s="12">
        <f t="shared" si="27"/>
        <v>2.4271775077045941E-2</v>
      </c>
      <c r="U26" s="12">
        <f t="shared" si="28"/>
        <v>8.8462050394700481E-4</v>
      </c>
      <c r="V26" s="12">
        <f t="shared" si="29"/>
        <v>8.0168733170197311E-4</v>
      </c>
      <c r="W26" s="13">
        <f t="shared" si="36"/>
        <v>0.50835270147129596</v>
      </c>
      <c r="X26" s="13">
        <f t="shared" si="30"/>
        <v>0.43788714945376733</v>
      </c>
      <c r="Y26" s="13">
        <f t="shared" si="31"/>
        <v>0.19561170893528146</v>
      </c>
      <c r="Z26" s="13">
        <f t="shared" si="32"/>
        <v>1.5048500547768482</v>
      </c>
      <c r="AA26" s="13">
        <f t="shared" si="33"/>
        <v>2.1230892094728115E-2</v>
      </c>
      <c r="AB26" s="13">
        <f t="shared" si="34"/>
        <v>3.2067493268078923E-2</v>
      </c>
    </row>
    <row r="27" spans="1:28" x14ac:dyDescent="0.25">
      <c r="A27" s="2">
        <v>7</v>
      </c>
      <c r="B27" s="2" t="s">
        <v>22</v>
      </c>
      <c r="C27" s="2">
        <v>92.2</v>
      </c>
      <c r="D27" s="2">
        <v>6.4</v>
      </c>
      <c r="E27" s="2"/>
      <c r="F27" s="2">
        <v>91.9</v>
      </c>
      <c r="G27" s="2">
        <v>6.3</v>
      </c>
      <c r="H27" s="2">
        <v>1.8</v>
      </c>
      <c r="I27" s="2">
        <v>212</v>
      </c>
      <c r="J27" s="2">
        <f>(C27/100*$C$4+(D27/2)/100*$D$4+E27/100*$E$4)</f>
        <v>35.803000000000004</v>
      </c>
      <c r="K27" s="2">
        <f t="shared" si="19"/>
        <v>58.094000000000001</v>
      </c>
      <c r="L27" s="2">
        <f t="shared" si="20"/>
        <v>80.835766850911114</v>
      </c>
      <c r="M27" s="2">
        <f t="shared" si="35"/>
        <v>93.897000000000006</v>
      </c>
      <c r="N27" s="2">
        <f t="shared" si="21"/>
        <v>131.16423314908889</v>
      </c>
      <c r="O27" s="2">
        <f t="shared" si="22"/>
        <v>2.2577931137310032</v>
      </c>
      <c r="P27" s="2">
        <f t="shared" si="23"/>
        <v>2.2577931137310028</v>
      </c>
      <c r="Q27" s="12">
        <f t="shared" si="24"/>
        <v>2.081685250859985</v>
      </c>
      <c r="R27" s="12">
        <f t="shared" si="25"/>
        <v>7.2249379639392111E-2</v>
      </c>
      <c r="S27" s="12">
        <f t="shared" si="26"/>
        <v>0</v>
      </c>
      <c r="T27" s="12">
        <f t="shared" si="27"/>
        <v>2.074911871518792</v>
      </c>
      <c r="U27" s="12">
        <f t="shared" si="28"/>
        <v>7.1120483082526595E-2</v>
      </c>
      <c r="V27" s="12">
        <f t="shared" si="29"/>
        <v>2.0320138023579029E-2</v>
      </c>
      <c r="W27" s="13">
        <f t="shared" si="36"/>
        <v>73.899826405529467</v>
      </c>
      <c r="X27" s="13">
        <f t="shared" si="30"/>
        <v>6.9359404453816422</v>
      </c>
      <c r="Y27" s="13">
        <f t="shared" si="31"/>
        <v>0</v>
      </c>
      <c r="Z27" s="13">
        <f t="shared" si="32"/>
        <v>128.6445360341651</v>
      </c>
      <c r="AA27" s="13">
        <f t="shared" si="33"/>
        <v>1.7068915939806382</v>
      </c>
      <c r="AB27" s="13">
        <f t="shared" si="34"/>
        <v>0.81280552094316105</v>
      </c>
    </row>
    <row r="28" spans="1:28" x14ac:dyDescent="0.25">
      <c r="A28" s="2">
        <v>8</v>
      </c>
      <c r="B28" s="2" t="s">
        <v>15</v>
      </c>
      <c r="C28" s="2">
        <v>93.6</v>
      </c>
      <c r="D28" s="2">
        <v>5.9</v>
      </c>
      <c r="E28" s="2">
        <v>0.5</v>
      </c>
      <c r="F28" s="2">
        <v>93.6</v>
      </c>
      <c r="G28" s="2">
        <v>6</v>
      </c>
      <c r="H28" s="2">
        <v>0.4</v>
      </c>
      <c r="I28" s="2">
        <v>275</v>
      </c>
      <c r="J28" s="2">
        <f>(C28/100*$C$4+(D28/2)/100*$D$4+E28/100*$E$4)</f>
        <v>36.364999999999995</v>
      </c>
      <c r="K28" s="2">
        <f t="shared" si="19"/>
        <v>58.831999999999994</v>
      </c>
      <c r="L28" s="2">
        <f t="shared" si="20"/>
        <v>105.04926625839049</v>
      </c>
      <c r="M28" s="2">
        <f t="shared" si="35"/>
        <v>95.196999999999989</v>
      </c>
      <c r="N28" s="2">
        <f t="shared" si="21"/>
        <v>169.9507337416095</v>
      </c>
      <c r="O28" s="2">
        <f t="shared" si="22"/>
        <v>2.8887464941122096</v>
      </c>
      <c r="P28" s="2">
        <f t="shared" si="23"/>
        <v>2.8887464941122096</v>
      </c>
      <c r="Q28" s="12">
        <f t="shared" si="24"/>
        <v>2.7038667184890279</v>
      </c>
      <c r="R28" s="12">
        <f t="shared" si="25"/>
        <v>8.5218021576310185E-2</v>
      </c>
      <c r="S28" s="12">
        <f t="shared" si="26"/>
        <v>1.4443732470561048E-2</v>
      </c>
      <c r="T28" s="12">
        <f t="shared" si="27"/>
        <v>2.7038667184890279</v>
      </c>
      <c r="U28" s="12">
        <f t="shared" si="28"/>
        <v>8.6662394823366282E-2</v>
      </c>
      <c r="V28" s="12">
        <f t="shared" si="29"/>
        <v>5.7774929882244194E-3</v>
      </c>
      <c r="W28" s="13">
        <f t="shared" si="36"/>
        <v>95.987268506360493</v>
      </c>
      <c r="X28" s="13">
        <f t="shared" si="30"/>
        <v>8.1809300713257791</v>
      </c>
      <c r="Y28" s="13">
        <f t="shared" si="31"/>
        <v>0.88106768070422403</v>
      </c>
      <c r="Z28" s="13">
        <f t="shared" si="32"/>
        <v>167.63973654631974</v>
      </c>
      <c r="AA28" s="13">
        <f t="shared" si="33"/>
        <v>2.0798974757607911</v>
      </c>
      <c r="AB28" s="13">
        <f t="shared" si="34"/>
        <v>0.23109971952897679</v>
      </c>
    </row>
    <row r="29" spans="1:28" x14ac:dyDescent="0.25">
      <c r="A29" s="2">
        <v>9</v>
      </c>
      <c r="B29" s="2" t="s">
        <v>16</v>
      </c>
      <c r="C29" s="2">
        <v>92</v>
      </c>
      <c r="D29" s="2">
        <v>7.2</v>
      </c>
      <c r="E29" s="2"/>
      <c r="F29" s="2">
        <v>93</v>
      </c>
      <c r="G29" s="2">
        <v>4</v>
      </c>
      <c r="H29" s="2">
        <v>2</v>
      </c>
      <c r="I29" s="2">
        <v>310</v>
      </c>
      <c r="J29" s="2">
        <f>(C29/100*$C$4+(D29/2)/100*$D$4+E29/100*$E$4)</f>
        <v>36.116000000000007</v>
      </c>
      <c r="K29" s="2">
        <f t="shared" si="19"/>
        <v>58.54</v>
      </c>
      <c r="L29" s="2">
        <f t="shared" si="20"/>
        <v>118.28051048005412</v>
      </c>
      <c r="M29" s="2">
        <f t="shared" si="35"/>
        <v>94.656000000000006</v>
      </c>
      <c r="N29" s="2">
        <f t="shared" si="21"/>
        <v>191.71948951994591</v>
      </c>
      <c r="O29" s="2">
        <f t="shared" si="22"/>
        <v>3.2750169033130496</v>
      </c>
      <c r="P29" s="2">
        <f t="shared" si="23"/>
        <v>3.2750169033130496</v>
      </c>
      <c r="Q29" s="12">
        <f t="shared" si="24"/>
        <v>3.0130155510480057</v>
      </c>
      <c r="R29" s="12">
        <f t="shared" si="25"/>
        <v>0.1179006085192698</v>
      </c>
      <c r="S29" s="12">
        <f t="shared" si="26"/>
        <v>0</v>
      </c>
      <c r="T29" s="12">
        <f t="shared" si="27"/>
        <v>3.0457657200811359</v>
      </c>
      <c r="U29" s="12">
        <f t="shared" si="28"/>
        <v>6.5500338066260988E-2</v>
      </c>
      <c r="V29" s="12">
        <f t="shared" si="29"/>
        <v>3.2750169033130494E-2</v>
      </c>
      <c r="W29" s="13">
        <f t="shared" si="36"/>
        <v>106.96205206220417</v>
      </c>
      <c r="X29" s="13">
        <f t="shared" si="30"/>
        <v>11.318458417849898</v>
      </c>
      <c r="Y29" s="13">
        <f t="shared" si="31"/>
        <v>0</v>
      </c>
      <c r="Z29" s="13">
        <f t="shared" si="32"/>
        <v>188.8374746450304</v>
      </c>
      <c r="AA29" s="13">
        <f t="shared" si="33"/>
        <v>1.5720081135902635</v>
      </c>
      <c r="AB29" s="13">
        <f t="shared" si="34"/>
        <v>1.3100067613252198</v>
      </c>
    </row>
    <row r="30" spans="1:28" x14ac:dyDescent="0.25">
      <c r="A30" s="2">
        <v>10</v>
      </c>
      <c r="B30" s="2" t="s">
        <v>17</v>
      </c>
      <c r="C30" s="2">
        <v>45.1</v>
      </c>
      <c r="D30" s="2">
        <v>42.6</v>
      </c>
      <c r="E30" s="2">
        <v>12.3</v>
      </c>
      <c r="F30" s="2">
        <v>53.9</v>
      </c>
      <c r="G30" s="2">
        <v>17.399999999999999</v>
      </c>
      <c r="H30" s="2">
        <v>18.7</v>
      </c>
      <c r="I30" s="2">
        <v>0.2</v>
      </c>
      <c r="J30" s="2">
        <f>(C30/100*$C$4+(D30/2)/100*$D$4+E30/100*$E$4)</f>
        <v>43.961500000000001</v>
      </c>
      <c r="K30" s="2">
        <f t="shared" si="19"/>
        <v>39.246000000000002</v>
      </c>
      <c r="L30" s="2">
        <f t="shared" si="20"/>
        <v>0.10566715740768561</v>
      </c>
      <c r="M30" s="2">
        <f t="shared" si="35"/>
        <v>83.20750000000001</v>
      </c>
      <c r="N30" s="2">
        <f t="shared" si="21"/>
        <v>9.4332842592314392E-2</v>
      </c>
      <c r="O30" s="2">
        <f t="shared" si="22"/>
        <v>2.4036294805155783E-3</v>
      </c>
      <c r="P30" s="2">
        <f t="shared" si="23"/>
        <v>2.4036294805155783E-3</v>
      </c>
      <c r="Q30" s="12">
        <f t="shared" si="24"/>
        <v>1.0840368957125259E-3</v>
      </c>
      <c r="R30" s="12">
        <f t="shared" si="25"/>
        <v>5.1197307934981815E-4</v>
      </c>
      <c r="S30" s="12">
        <f t="shared" si="26"/>
        <v>2.9564642610341616E-4</v>
      </c>
      <c r="T30" s="12">
        <f t="shared" si="27"/>
        <v>1.2955562899978968E-3</v>
      </c>
      <c r="U30" s="12">
        <f t="shared" si="28"/>
        <v>2.091157648048553E-4</v>
      </c>
      <c r="V30" s="12">
        <f t="shared" si="29"/>
        <v>2.2473935642820656E-4</v>
      </c>
      <c r="W30" s="13">
        <f t="shared" si="36"/>
        <v>3.8483309797794664E-2</v>
      </c>
      <c r="X30" s="13">
        <f t="shared" si="30"/>
        <v>4.9149415617582543E-2</v>
      </c>
      <c r="Y30" s="13">
        <f t="shared" si="31"/>
        <v>1.8034431992308388E-2</v>
      </c>
      <c r="Z30" s="13">
        <f t="shared" si="32"/>
        <v>8.0324489979869601E-2</v>
      </c>
      <c r="AA30" s="13">
        <f t="shared" si="33"/>
        <v>5.0187783553165268E-3</v>
      </c>
      <c r="AB30" s="13">
        <f t="shared" si="34"/>
        <v>8.9895742571282633E-3</v>
      </c>
    </row>
  </sheetData>
  <mergeCells count="12">
    <mergeCell ref="W3:AB3"/>
    <mergeCell ref="W19:AB19"/>
    <mergeCell ref="A1:I1"/>
    <mergeCell ref="A2:B2"/>
    <mergeCell ref="A18:I18"/>
    <mergeCell ref="Q19:V19"/>
    <mergeCell ref="A19:B19"/>
    <mergeCell ref="C19:E19"/>
    <mergeCell ref="F19:H19"/>
    <mergeCell ref="Q3:V3"/>
    <mergeCell ref="C2:E2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Dashgin Abakarov (std)</dc:creator>
  <cp:lastModifiedBy>Dashgin Abakarov (std)</cp:lastModifiedBy>
  <dcterms:created xsi:type="dcterms:W3CDTF">2025-02-11T10:32:30Z</dcterms:created>
  <dcterms:modified xsi:type="dcterms:W3CDTF">2025-02-13T17:27:19Z</dcterms:modified>
</cp:coreProperties>
</file>