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rauedu.sharepoint.com/sites/H2Migos/Shared Documents/General/Dylan - Super Secret CLASSIFIED/"/>
    </mc:Choice>
  </mc:AlternateContent>
  <xr:revisionPtr revIDLastSave="241" documentId="11_B10BE6993B5274D3DAABF1D220B9FD24AA46E2BE" xr6:coauthVersionLast="47" xr6:coauthVersionMax="47" xr10:uidLastSave="{F88249E0-6611-4B1D-B1E1-980738C5440A}"/>
  <bookViews>
    <workbookView xWindow="-108" yWindow="-108" windowWidth="23256" windowHeight="12576" activeTab="2" xr2:uid="{00000000-000D-0000-FFFF-FFFF00000000}"/>
  </bookViews>
  <sheets>
    <sheet name="Pressure Gauge" sheetId="1" r:id="rId1"/>
    <sheet name="Pressure Vessel" sheetId="2" r:id="rId2"/>
    <sheet name="Hydrogen Pressure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G2" i="1"/>
  <c r="F2" i="1"/>
  <c r="E2" i="1"/>
  <c r="D2" i="1"/>
  <c r="J33" i="2"/>
  <c r="K33" i="2" s="1"/>
  <c r="J34" i="2"/>
  <c r="K34" i="2" s="1"/>
  <c r="J35" i="2"/>
  <c r="K35" i="2" s="1"/>
  <c r="J36" i="2"/>
  <c r="K36" i="2" s="1"/>
  <c r="J37" i="2"/>
  <c r="K37" i="2" s="1"/>
  <c r="J32" i="2"/>
  <c r="K32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2" i="2"/>
  <c r="K2" i="2" s="1"/>
  <c r="J3" i="2"/>
  <c r="K3" i="2" s="1"/>
  <c r="J4" i="2"/>
  <c r="K4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2" i="1"/>
  <c r="C2" i="1" s="1"/>
</calcChain>
</file>

<file path=xl/sharedStrings.xml><?xml version="1.0" encoding="utf-8"?>
<sst xmlns="http://schemas.openxmlformats.org/spreadsheetml/2006/main" count="64" uniqueCount="31">
  <si>
    <t>inWC</t>
  </si>
  <si>
    <t>PSI</t>
  </si>
  <si>
    <t>m, 20C</t>
  </si>
  <si>
    <t>m, 40C</t>
  </si>
  <si>
    <t>m, 60C</t>
  </si>
  <si>
    <t>m, 80C</t>
  </si>
  <si>
    <t>m, 100C</t>
  </si>
  <si>
    <t>P</t>
  </si>
  <si>
    <t>KPa</t>
  </si>
  <si>
    <t>V</t>
  </si>
  <si>
    <t>L</t>
  </si>
  <si>
    <t>estimate</t>
  </si>
  <si>
    <t>n</t>
  </si>
  <si>
    <t>grams</t>
  </si>
  <si>
    <t>R</t>
  </si>
  <si>
    <t>Kj/Kg*K</t>
  </si>
  <si>
    <t>https://www.ohio.edu/mechanical/thermo/property_tables/gas/idealGas.html</t>
  </si>
  <si>
    <t>T</t>
  </si>
  <si>
    <t>K</t>
  </si>
  <si>
    <t>room temp (20C)</t>
  </si>
  <si>
    <t>n=PV/RT</t>
  </si>
  <si>
    <t>https://www.grainger.com/product/ASHCROFT-Pressure-Gauge-2C635?opr=PDPRRDSP&amp;analytics=dsrrItems_2C639</t>
  </si>
  <si>
    <t>n (grams)</t>
  </si>
  <si>
    <t>Tempature (C)</t>
  </si>
  <si>
    <t>Pressure (KPa)</t>
  </si>
  <si>
    <t>Pressure (psi)</t>
  </si>
  <si>
    <t>g (1L at STP)</t>
  </si>
  <si>
    <t>KJ/Kg*K</t>
  </si>
  <si>
    <t>vary</t>
  </si>
  <si>
    <t>m</t>
  </si>
  <si>
    <t>m=PV/RT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</si>
</sst>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vs. Grams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'Pressure Gauge'!$C$1</c:f>
              <c:strCache>
                <c:ptCount val="1"/>
                <c:pt idx="0">
                  <c:v>m,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Gauge'!$A$2:$A$17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'Pressure Gauge'!$C$2:$C$17</c:f>
              <c:numCache>
                <c:formatCode>General</c:formatCode>
                <c:ptCount val="16"/>
                <c:pt idx="0">
                  <c:v>0</c:v>
                </c:pt>
                <c:pt idx="1">
                  <c:v>8.2374765250609931E-5</c:v>
                </c:pt>
                <c:pt idx="2">
                  <c:v>1.6474953050121986E-4</c:v>
                </c:pt>
                <c:pt idx="3">
                  <c:v>2.4712429575182986E-4</c:v>
                </c:pt>
                <c:pt idx="4">
                  <c:v>3.2949906100243972E-4</c:v>
                </c:pt>
                <c:pt idx="5">
                  <c:v>4.1187382625304964E-4</c:v>
                </c:pt>
                <c:pt idx="6">
                  <c:v>4.9424859150365972E-4</c:v>
                </c:pt>
                <c:pt idx="7">
                  <c:v>5.7662335675426953E-4</c:v>
                </c:pt>
                <c:pt idx="8">
                  <c:v>6.5899812200487945E-4</c:v>
                </c:pt>
                <c:pt idx="9">
                  <c:v>7.4137288725548936E-4</c:v>
                </c:pt>
                <c:pt idx="10">
                  <c:v>8.2374765250609928E-4</c:v>
                </c:pt>
                <c:pt idx="11">
                  <c:v>9.0612241775670942E-4</c:v>
                </c:pt>
                <c:pt idx="12">
                  <c:v>9.8849718300731944E-4</c:v>
                </c:pt>
                <c:pt idx="13">
                  <c:v>1.0708719482579291E-3</c:v>
                </c:pt>
                <c:pt idx="14">
                  <c:v>1.1532467135085391E-3</c:v>
                </c:pt>
                <c:pt idx="15">
                  <c:v>1.235621478759149E-3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8A-41E0-A740-1B85C53A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673592"/>
        <c:axId val="977023447"/>
      </c:scatterChart>
      <c:valAx>
        <c:axId val="7316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(inWC)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23447"/>
        <c:crosses val="autoZero"/>
        <c:crossBetween val="midCat"/>
      </c:valAx>
      <c:valAx>
        <c:axId val="977023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7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vs. Mass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'Pressure Gauge'!$C$1</c:f>
              <c:strCache>
                <c:ptCount val="1"/>
                <c:pt idx="0">
                  <c:v>m, 20C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'Pressure Gauge'!$A$2:$A$17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'Pressure Gauge'!$C$2:$C$17</c:f>
              <c:numCache>
                <c:formatCode>General</c:formatCode>
                <c:ptCount val="16"/>
                <c:pt idx="0">
                  <c:v>0</c:v>
                </c:pt>
                <c:pt idx="1">
                  <c:v>8.2374765250609931E-5</c:v>
                </c:pt>
                <c:pt idx="2">
                  <c:v>1.6474953050121986E-4</c:v>
                </c:pt>
                <c:pt idx="3">
                  <c:v>2.4712429575182986E-4</c:v>
                </c:pt>
                <c:pt idx="4">
                  <c:v>3.2949906100243972E-4</c:v>
                </c:pt>
                <c:pt idx="5">
                  <c:v>4.1187382625304964E-4</c:v>
                </c:pt>
                <c:pt idx="6">
                  <c:v>4.9424859150365972E-4</c:v>
                </c:pt>
                <c:pt idx="7">
                  <c:v>5.7662335675426953E-4</c:v>
                </c:pt>
                <c:pt idx="8">
                  <c:v>6.5899812200487945E-4</c:v>
                </c:pt>
                <c:pt idx="9">
                  <c:v>7.4137288725548936E-4</c:v>
                </c:pt>
                <c:pt idx="10">
                  <c:v>8.2374765250609928E-4</c:v>
                </c:pt>
                <c:pt idx="11">
                  <c:v>9.0612241775670942E-4</c:v>
                </c:pt>
                <c:pt idx="12">
                  <c:v>9.8849718300731944E-4</c:v>
                </c:pt>
                <c:pt idx="13">
                  <c:v>1.0708719482579291E-3</c:v>
                </c:pt>
                <c:pt idx="14">
                  <c:v>1.1532467135085391E-3</c:v>
                </c:pt>
                <c:pt idx="15">
                  <c:v>1.235621478759149E-3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6-43BE-9F0B-48F752F675F2}"/>
            </c:ext>
          </c:extLst>
        </c:ser>
        <c:ser>
          <c:idx val="1"/>
          <c:order val="1"/>
          <c:tx>
            <c:strRef>
              <c:f>'Pressure Gauge'!$D$1</c:f>
              <c:strCache>
                <c:ptCount val="1"/>
                <c:pt idx="0">
                  <c:v>m, 40C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'Pressure Gauge'!$A$2:$A$17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'Pressure Gauge'!$D$2:$D$17</c:f>
              <c:numCache>
                <c:formatCode>General</c:formatCode>
                <c:ptCount val="16"/>
                <c:pt idx="0">
                  <c:v>0</c:v>
                </c:pt>
                <c:pt idx="1">
                  <c:v>7.7111201975810575E-5</c:v>
                </c:pt>
                <c:pt idx="2">
                  <c:v>1.5422240395162115E-4</c:v>
                </c:pt>
                <c:pt idx="3">
                  <c:v>2.3133360592743175E-4</c:v>
                </c:pt>
                <c:pt idx="4">
                  <c:v>3.084448079032423E-4</c:v>
                </c:pt>
                <c:pt idx="5">
                  <c:v>3.8555600987905288E-4</c:v>
                </c:pt>
                <c:pt idx="6">
                  <c:v>4.6266721185486351E-4</c:v>
                </c:pt>
                <c:pt idx="7">
                  <c:v>5.3977841383067403E-4</c:v>
                </c:pt>
                <c:pt idx="8">
                  <c:v>6.168896158064846E-4</c:v>
                </c:pt>
                <c:pt idx="9">
                  <c:v>6.9400081778229518E-4</c:v>
                </c:pt>
                <c:pt idx="10">
                  <c:v>7.7111201975810575E-4</c:v>
                </c:pt>
                <c:pt idx="11">
                  <c:v>8.4822322173391644E-4</c:v>
                </c:pt>
                <c:pt idx="12">
                  <c:v>9.2533442370972701E-4</c:v>
                </c:pt>
                <c:pt idx="13">
                  <c:v>1.0024456256855375E-3</c:v>
                </c:pt>
                <c:pt idx="14">
                  <c:v>1.0795568276613481E-3</c:v>
                </c:pt>
                <c:pt idx="15">
                  <c:v>1.1566680296371586E-3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6-43BE-9F0B-48F752F675F2}"/>
            </c:ext>
          </c:extLst>
        </c:ser>
        <c:ser>
          <c:idx val="2"/>
          <c:order val="2"/>
          <c:tx>
            <c:strRef>
              <c:f>'Pressure Gauge'!$E$1</c:f>
              <c:strCache>
                <c:ptCount val="1"/>
                <c:pt idx="0">
                  <c:v>m, 60C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'Pressure Gauge'!$A$2:$A$17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'Pressure Gauge'!$E$2:$E$17</c:f>
              <c:numCache>
                <c:formatCode>General</c:formatCode>
                <c:ptCount val="16"/>
                <c:pt idx="0">
                  <c:v>0</c:v>
                </c:pt>
                <c:pt idx="1">
                  <c:v>7.2479898553839972E-5</c:v>
                </c:pt>
                <c:pt idx="2">
                  <c:v>1.4495979710767994E-4</c:v>
                </c:pt>
                <c:pt idx="3">
                  <c:v>2.1743969566151994E-4</c:v>
                </c:pt>
                <c:pt idx="4">
                  <c:v>2.8991959421535989E-4</c:v>
                </c:pt>
                <c:pt idx="5">
                  <c:v>3.623994927691998E-4</c:v>
                </c:pt>
                <c:pt idx="6">
                  <c:v>4.3487939132303988E-4</c:v>
                </c:pt>
                <c:pt idx="7">
                  <c:v>5.0735928987687975E-4</c:v>
                </c:pt>
                <c:pt idx="8">
                  <c:v>5.7983918843071977E-4</c:v>
                </c:pt>
                <c:pt idx="9">
                  <c:v>6.5231908698455969E-4</c:v>
                </c:pt>
                <c:pt idx="10">
                  <c:v>7.2479898553839961E-4</c:v>
                </c:pt>
                <c:pt idx="11">
                  <c:v>7.9727888409223974E-4</c:v>
                </c:pt>
                <c:pt idx="12">
                  <c:v>8.6975878264607977E-4</c:v>
                </c:pt>
                <c:pt idx="13">
                  <c:v>9.4223868119991958E-4</c:v>
                </c:pt>
                <c:pt idx="14">
                  <c:v>1.0147185797537595E-3</c:v>
                </c:pt>
                <c:pt idx="15">
                  <c:v>1.0871984783075996E-3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6-43BE-9F0B-48F752F675F2}"/>
            </c:ext>
          </c:extLst>
        </c:ser>
        <c:ser>
          <c:idx val="3"/>
          <c:order val="3"/>
          <c:tx>
            <c:strRef>
              <c:f>'Pressure Gauge'!$F$1</c:f>
              <c:strCache>
                <c:ptCount val="1"/>
                <c:pt idx="0">
                  <c:v>m, 80C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'Pressure Gauge'!$A$2:$A$17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'Pressure Gauge'!$F$2:$F$17</c:f>
              <c:numCache>
                <c:formatCode>General</c:formatCode>
                <c:ptCount val="16"/>
                <c:pt idx="0">
                  <c:v>0</c:v>
                </c:pt>
                <c:pt idx="1">
                  <c:v>6.8373388720761218E-5</c:v>
                </c:pt>
                <c:pt idx="2">
                  <c:v>1.3674677744152244E-4</c:v>
                </c:pt>
                <c:pt idx="3">
                  <c:v>2.0512016616228368E-4</c:v>
                </c:pt>
                <c:pt idx="4">
                  <c:v>2.7349355488304487E-4</c:v>
                </c:pt>
                <c:pt idx="5">
                  <c:v>3.4186694360380606E-4</c:v>
                </c:pt>
                <c:pt idx="6">
                  <c:v>4.1024033232456736E-4</c:v>
                </c:pt>
                <c:pt idx="7">
                  <c:v>4.786137210453285E-4</c:v>
                </c:pt>
                <c:pt idx="8">
                  <c:v>5.4698710976608974E-4</c:v>
                </c:pt>
                <c:pt idx="9">
                  <c:v>6.1536049848685099E-4</c:v>
                </c:pt>
                <c:pt idx="10">
                  <c:v>6.8373388720761213E-4</c:v>
                </c:pt>
                <c:pt idx="11">
                  <c:v>7.5210727592837348E-4</c:v>
                </c:pt>
                <c:pt idx="12">
                  <c:v>8.2048066464913473E-4</c:v>
                </c:pt>
                <c:pt idx="13">
                  <c:v>8.8885405336989575E-4</c:v>
                </c:pt>
                <c:pt idx="14">
                  <c:v>9.57227442090657E-4</c:v>
                </c:pt>
                <c:pt idx="15">
                  <c:v>1.0256008308114184E-3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6-43BE-9F0B-48F752F675F2}"/>
            </c:ext>
          </c:extLst>
        </c:ser>
        <c:ser>
          <c:idx val="4"/>
          <c:order val="4"/>
          <c:tx>
            <c:strRef>
              <c:f>'Pressure Gauge'!$G$1</c:f>
              <c:strCache>
                <c:ptCount val="1"/>
                <c:pt idx="0">
                  <c:v>m, 100C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'Pressure Gauge'!$A$2:$A$17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'Pressure Gauge'!$G$2:$G$17</c:f>
              <c:numCache>
                <c:formatCode>General</c:formatCode>
                <c:ptCount val="16"/>
                <c:pt idx="0">
                  <c:v>0</c:v>
                </c:pt>
                <c:pt idx="1">
                  <c:v>6.4707255277288758E-5</c:v>
                </c:pt>
                <c:pt idx="2">
                  <c:v>1.2941451055457752E-4</c:v>
                </c:pt>
                <c:pt idx="3">
                  <c:v>1.9412176583186633E-4</c:v>
                </c:pt>
                <c:pt idx="4">
                  <c:v>2.5882902110915503E-4</c:v>
                </c:pt>
                <c:pt idx="5">
                  <c:v>3.2353627638644382E-4</c:v>
                </c:pt>
                <c:pt idx="6">
                  <c:v>3.8824353166373265E-4</c:v>
                </c:pt>
                <c:pt idx="7">
                  <c:v>4.5295078694102139E-4</c:v>
                </c:pt>
                <c:pt idx="8">
                  <c:v>5.1765804221831006E-4</c:v>
                </c:pt>
                <c:pt idx="9">
                  <c:v>5.8236529749559885E-4</c:v>
                </c:pt>
                <c:pt idx="10">
                  <c:v>6.4707255277288763E-4</c:v>
                </c:pt>
                <c:pt idx="11">
                  <c:v>7.1177980805017652E-4</c:v>
                </c:pt>
                <c:pt idx="12">
                  <c:v>7.7648706332746531E-4</c:v>
                </c:pt>
                <c:pt idx="13">
                  <c:v>8.4119431860475388E-4</c:v>
                </c:pt>
                <c:pt idx="14">
                  <c:v>9.0590157388204277E-4</c:v>
                </c:pt>
                <c:pt idx="15">
                  <c:v>9.7060882915933156E-4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6-43BE-9F0B-48F752F67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91711"/>
        <c:axId val="106290047"/>
      </c:lineChart>
      <c:catAx>
        <c:axId val="10629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Pressure, (in</a:t>
                </a:r>
                <a:r>
                  <a:rPr lang="en-US" baseline="0"/>
                  <a:t> wc)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0047"/>
        <c:crosses val="autoZero"/>
        <c:auto val="1"/>
        <c:lblAlgn val="ctr"/>
        <c:lblOffset val="100"/>
        <c:noMultiLvlLbl val="0"/>
      </c:catAx>
      <c:valAx>
        <c:axId val="1062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Hydrogen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'Pressure Vessel'!$K$1</c:f>
              <c:strCache>
                <c:ptCount val="1"/>
                <c:pt idx="0">
                  <c:v>Pressure (psi)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'Pressure Vessel'!$I$2:$I$37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'Pressure Vessel'!$K$2:$K$37</c:f>
              <c:numCache>
                <c:formatCode>General</c:formatCode>
                <c:ptCount val="36"/>
                <c:pt idx="0">
                  <c:v>13.326229810798338</c:v>
                </c:pt>
                <c:pt idx="1">
                  <c:v>13.814370096908167</c:v>
                </c:pt>
                <c:pt idx="2">
                  <c:v>14.302510383017998</c:v>
                </c:pt>
                <c:pt idx="3">
                  <c:v>14.790650669127828</c:v>
                </c:pt>
                <c:pt idx="4">
                  <c:v>15.278790955237657</c:v>
                </c:pt>
                <c:pt idx="5">
                  <c:v>15.766931241347484</c:v>
                </c:pt>
                <c:pt idx="6">
                  <c:v>16.255071527457314</c:v>
                </c:pt>
                <c:pt idx="7">
                  <c:v>16.743211813567143</c:v>
                </c:pt>
                <c:pt idx="8">
                  <c:v>17.231352099676975</c:v>
                </c:pt>
                <c:pt idx="9">
                  <c:v>17.719492385786804</c:v>
                </c:pt>
                <c:pt idx="10">
                  <c:v>18.207632671896629</c:v>
                </c:pt>
                <c:pt idx="11">
                  <c:v>18.695772958006458</c:v>
                </c:pt>
                <c:pt idx="12">
                  <c:v>19.18391324411629</c:v>
                </c:pt>
                <c:pt idx="13">
                  <c:v>19.672053530226115</c:v>
                </c:pt>
                <c:pt idx="14">
                  <c:v>20.160193816335948</c:v>
                </c:pt>
                <c:pt idx="15">
                  <c:v>20.648334102445776</c:v>
                </c:pt>
                <c:pt idx="16">
                  <c:v>21.136474388555609</c:v>
                </c:pt>
                <c:pt idx="17">
                  <c:v>21.624614674665438</c:v>
                </c:pt>
                <c:pt idx="18">
                  <c:v>22.112754960775266</c:v>
                </c:pt>
                <c:pt idx="19">
                  <c:v>22.600895246885095</c:v>
                </c:pt>
                <c:pt idx="20">
                  <c:v>23.089035532994924</c:v>
                </c:pt>
                <c:pt idx="21">
                  <c:v>23.577175819104752</c:v>
                </c:pt>
                <c:pt idx="22">
                  <c:v>24.065316105214585</c:v>
                </c:pt>
                <c:pt idx="23">
                  <c:v>24.553456391324413</c:v>
                </c:pt>
                <c:pt idx="24">
                  <c:v>25.041596677434239</c:v>
                </c:pt>
                <c:pt idx="25">
                  <c:v>25.529736963544071</c:v>
                </c:pt>
                <c:pt idx="26">
                  <c:v>26.0178772496539</c:v>
                </c:pt>
                <c:pt idx="27">
                  <c:v>26.506017535763728</c:v>
                </c:pt>
                <c:pt idx="28">
                  <c:v>26.994157821873557</c:v>
                </c:pt>
                <c:pt idx="29">
                  <c:v>27.482298107983386</c:v>
                </c:pt>
                <c:pt idx="30">
                  <c:v>40.432971191245308</c:v>
                </c:pt>
                <c:pt idx="31">
                  <c:v>41.138607686729515</c:v>
                </c:pt>
                <c:pt idx="32">
                  <c:v>41.844244182213721</c:v>
                </c:pt>
                <c:pt idx="33">
                  <c:v>42.549880677697935</c:v>
                </c:pt>
                <c:pt idx="34">
                  <c:v>43.255517173182142</c:v>
                </c:pt>
                <c:pt idx="35">
                  <c:v>43.961153668666363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A-485C-9649-5867275D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51128"/>
        <c:axId val="1566587544"/>
      </c:scatterChart>
      <c:valAx>
        <c:axId val="113665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7544"/>
        <c:crosses val="autoZero"/>
        <c:crossBetween val="midCat"/>
      </c:valAx>
      <c:valAx>
        <c:axId val="156658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5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127635</xdr:colOff>
      <xdr:row>0</xdr:row>
      <xdr:rowOff>80010</xdr:rowOff>
    </xdr:from>
    <xdr:to>
      <xdr:col>17</xdr:col>
      <xdr:colOff>41910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F9C62-8966-4338-2706-205B1D350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20</xdr:row>
      <xdr:rowOff>121920</xdr:rowOff>
    </xdr:from>
    <xdr:to>
      <xdr:col>19</xdr:col>
      <xdr:colOff>167640</xdr:colOff>
      <xdr:row>36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2FCA4-5591-A444-D175-DF679C08E7EF}"/>
            </a:ext>
            <a:ext uri="{147F2762-F138-4A5C-976F-8EAC2B608ADB}">
              <a16:predDERef xmlns:a16="http://schemas.microsoft.com/office/drawing/2014/main" pred="{AF6F9C62-8966-4338-2706-205B1D350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</xdr:row>
      <xdr:rowOff>9525</xdr:rowOff>
    </xdr:from>
    <xdr:to>
      <xdr:col>20</xdr:col>
      <xdr:colOff>95250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3E2C5-3DEE-E94E-79C2-FCCE0F05A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grainger.com/product/ASHCROFT-Pressure-Gauge-2C635?opr=PDPRRDSP&amp;analytics=dsrrItems_2C639" TargetMode="External"/><Relationship Id="rId1" Type="http://schemas.openxmlformats.org/officeDocument/2006/relationships/hyperlink" Target="https://www.ohio.edu/mechanical/thermo/property_tables/gas/idealGa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ohio.edu/mechanical/thermo/property_tables/gas/idealGa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A27" sqref="A27"/>
    </sheetView>
  </sheetViews>
  <sheetFormatPr defaultRowHeight="14.45"/>
  <cols>
    <col min="3" max="3" width="12" bestFit="1" customWidth="1"/>
    <col min="4" max="4" width="13.140625" customWidth="1"/>
    <col min="5" max="5" width="13.85546875" customWidth="1"/>
    <col min="6" max="6" width="10.7109375" customWidth="1"/>
    <col min="7" max="7" width="11.1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0</v>
      </c>
      <c r="B2" s="3">
        <f>A2*0.0360912</f>
        <v>0</v>
      </c>
      <c r="C2" s="3">
        <f t="shared" ref="C2:D17" si="0">((B2*6.89476)*$B$21)/($B$23*$B$24)</f>
        <v>0</v>
      </c>
      <c r="D2" s="3">
        <f>((B2*6.89476)*$B$21)/($B$23*($B$24+20))</f>
        <v>0</v>
      </c>
      <c r="E2" s="3">
        <f>((B2*6.89476)*$B$21)/($B$23*($B$24+40))</f>
        <v>0</v>
      </c>
      <c r="F2" s="3">
        <f>((B2*6.89476)*$B$21)/($B$23*($B$24+60))</f>
        <v>0</v>
      </c>
      <c r="G2" s="3">
        <f>((B2*6.89476)*$B$21)/($B$23*($B$24+80))</f>
        <v>0</v>
      </c>
    </row>
    <row r="3" spans="1:7">
      <c r="A3" s="3">
        <v>1</v>
      </c>
      <c r="B3" s="3">
        <f t="shared" ref="B3:B17" si="1">A3*0.0360912</f>
        <v>3.6091199999999997E-2</v>
      </c>
      <c r="C3" s="3">
        <f t="shared" si="0"/>
        <v>8.2374765250609931E-5</v>
      </c>
      <c r="D3" s="3">
        <f t="shared" ref="D3:D17" si="2">((B3*6.89476)*$B$21)/($B$23*($B$24+20))</f>
        <v>7.7111201975810575E-5</v>
      </c>
      <c r="E3" s="3">
        <f t="shared" ref="E3:E17" si="3">((B3*6.89476)*$B$21)/($B$23*($B$24+40))</f>
        <v>7.2479898553839972E-5</v>
      </c>
      <c r="F3" s="3">
        <f t="shared" ref="F3:F17" si="4">((B3*6.89476)*$B$21)/($B$23*($B$24+60))</f>
        <v>6.8373388720761218E-5</v>
      </c>
      <c r="G3" s="3">
        <f t="shared" ref="G3:G17" si="5">((B3*6.89476)*$B$21)/($B$23*($B$24+80))</f>
        <v>6.4707255277288758E-5</v>
      </c>
    </row>
    <row r="4" spans="1:7">
      <c r="A4" s="3">
        <v>2</v>
      </c>
      <c r="B4" s="3">
        <f t="shared" si="1"/>
        <v>7.2182399999999994E-2</v>
      </c>
      <c r="C4" s="3">
        <f t="shared" si="0"/>
        <v>1.6474953050121986E-4</v>
      </c>
      <c r="D4" s="3">
        <f t="shared" si="2"/>
        <v>1.5422240395162115E-4</v>
      </c>
      <c r="E4" s="3">
        <f t="shared" si="3"/>
        <v>1.4495979710767994E-4</v>
      </c>
      <c r="F4" s="3">
        <f t="shared" si="4"/>
        <v>1.3674677744152244E-4</v>
      </c>
      <c r="G4" s="3">
        <f t="shared" si="5"/>
        <v>1.2941451055457752E-4</v>
      </c>
    </row>
    <row r="5" spans="1:7">
      <c r="A5" s="3">
        <v>3</v>
      </c>
      <c r="B5" s="3">
        <f t="shared" si="1"/>
        <v>0.1082736</v>
      </c>
      <c r="C5" s="3">
        <f t="shared" si="0"/>
        <v>2.4712429575182986E-4</v>
      </c>
      <c r="D5" s="3">
        <f t="shared" si="2"/>
        <v>2.3133360592743175E-4</v>
      </c>
      <c r="E5" s="3">
        <f t="shared" si="3"/>
        <v>2.1743969566151994E-4</v>
      </c>
      <c r="F5" s="3">
        <f t="shared" si="4"/>
        <v>2.0512016616228368E-4</v>
      </c>
      <c r="G5" s="3">
        <f t="shared" si="5"/>
        <v>1.9412176583186633E-4</v>
      </c>
    </row>
    <row r="6" spans="1:7">
      <c r="A6" s="3">
        <v>4</v>
      </c>
      <c r="B6" s="3">
        <f t="shared" si="1"/>
        <v>0.14436479999999999</v>
      </c>
      <c r="C6" s="3">
        <f t="shared" si="0"/>
        <v>3.2949906100243972E-4</v>
      </c>
      <c r="D6" s="3">
        <f t="shared" si="2"/>
        <v>3.084448079032423E-4</v>
      </c>
      <c r="E6" s="3">
        <f t="shared" si="3"/>
        <v>2.8991959421535989E-4</v>
      </c>
      <c r="F6" s="3">
        <f t="shared" si="4"/>
        <v>2.7349355488304487E-4</v>
      </c>
      <c r="G6" s="3">
        <f t="shared" si="5"/>
        <v>2.5882902110915503E-4</v>
      </c>
    </row>
    <row r="7" spans="1:7">
      <c r="A7" s="3">
        <v>5</v>
      </c>
      <c r="B7" s="3">
        <f t="shared" si="1"/>
        <v>0.18045599999999998</v>
      </c>
      <c r="C7" s="3">
        <f t="shared" si="0"/>
        <v>4.1187382625304964E-4</v>
      </c>
      <c r="D7" s="3">
        <f t="shared" si="2"/>
        <v>3.8555600987905288E-4</v>
      </c>
      <c r="E7" s="3">
        <f t="shared" si="3"/>
        <v>3.623994927691998E-4</v>
      </c>
      <c r="F7" s="3">
        <f t="shared" si="4"/>
        <v>3.4186694360380606E-4</v>
      </c>
      <c r="G7" s="3">
        <f t="shared" si="5"/>
        <v>3.2353627638644382E-4</v>
      </c>
    </row>
    <row r="8" spans="1:7">
      <c r="A8" s="3">
        <v>6</v>
      </c>
      <c r="B8" s="3">
        <f t="shared" si="1"/>
        <v>0.2165472</v>
      </c>
      <c r="C8" s="3">
        <f t="shared" si="0"/>
        <v>4.9424859150365972E-4</v>
      </c>
      <c r="D8" s="3">
        <f t="shared" si="2"/>
        <v>4.6266721185486351E-4</v>
      </c>
      <c r="E8" s="3">
        <f t="shared" si="3"/>
        <v>4.3487939132303988E-4</v>
      </c>
      <c r="F8" s="3">
        <f t="shared" si="4"/>
        <v>4.1024033232456736E-4</v>
      </c>
      <c r="G8" s="3">
        <f t="shared" si="5"/>
        <v>3.8824353166373265E-4</v>
      </c>
    </row>
    <row r="9" spans="1:7">
      <c r="A9" s="3">
        <v>7</v>
      </c>
      <c r="B9" s="3">
        <f t="shared" si="1"/>
        <v>0.25263839999999999</v>
      </c>
      <c r="C9" s="3">
        <f t="shared" si="0"/>
        <v>5.7662335675426953E-4</v>
      </c>
      <c r="D9" s="3">
        <f t="shared" si="2"/>
        <v>5.3977841383067403E-4</v>
      </c>
      <c r="E9" s="3">
        <f t="shared" si="3"/>
        <v>5.0735928987687975E-4</v>
      </c>
      <c r="F9" s="3">
        <f t="shared" si="4"/>
        <v>4.786137210453285E-4</v>
      </c>
      <c r="G9" s="3">
        <f t="shared" si="5"/>
        <v>4.5295078694102139E-4</v>
      </c>
    </row>
    <row r="10" spans="1:7">
      <c r="A10" s="3">
        <v>8</v>
      </c>
      <c r="B10" s="3">
        <f t="shared" si="1"/>
        <v>0.28872959999999998</v>
      </c>
      <c r="C10" s="3">
        <f t="shared" si="0"/>
        <v>6.5899812200487945E-4</v>
      </c>
      <c r="D10" s="3">
        <f t="shared" si="2"/>
        <v>6.168896158064846E-4</v>
      </c>
      <c r="E10" s="3">
        <f t="shared" si="3"/>
        <v>5.7983918843071977E-4</v>
      </c>
      <c r="F10" s="3">
        <f t="shared" si="4"/>
        <v>5.4698710976608974E-4</v>
      </c>
      <c r="G10" s="3">
        <f t="shared" si="5"/>
        <v>5.1765804221831006E-4</v>
      </c>
    </row>
    <row r="11" spans="1:7">
      <c r="A11" s="3">
        <v>9</v>
      </c>
      <c r="B11" s="3">
        <f t="shared" si="1"/>
        <v>0.32482079999999997</v>
      </c>
      <c r="C11" s="3">
        <f t="shared" si="0"/>
        <v>7.4137288725548936E-4</v>
      </c>
      <c r="D11" s="3">
        <f t="shared" si="2"/>
        <v>6.9400081778229518E-4</v>
      </c>
      <c r="E11" s="3">
        <f t="shared" si="3"/>
        <v>6.5231908698455969E-4</v>
      </c>
      <c r="F11" s="3">
        <f t="shared" si="4"/>
        <v>6.1536049848685099E-4</v>
      </c>
      <c r="G11" s="3">
        <f t="shared" si="5"/>
        <v>5.8236529749559885E-4</v>
      </c>
    </row>
    <row r="12" spans="1:7">
      <c r="A12" s="3">
        <v>10</v>
      </c>
      <c r="B12" s="3">
        <f t="shared" si="1"/>
        <v>0.36091199999999996</v>
      </c>
      <c r="C12" s="3">
        <f t="shared" si="0"/>
        <v>8.2374765250609928E-4</v>
      </c>
      <c r="D12" s="3">
        <f t="shared" si="2"/>
        <v>7.7111201975810575E-4</v>
      </c>
      <c r="E12" s="3">
        <f t="shared" si="3"/>
        <v>7.2479898553839961E-4</v>
      </c>
      <c r="F12" s="3">
        <f t="shared" si="4"/>
        <v>6.8373388720761213E-4</v>
      </c>
      <c r="G12" s="3">
        <f t="shared" si="5"/>
        <v>6.4707255277288763E-4</v>
      </c>
    </row>
    <row r="13" spans="1:7">
      <c r="A13" s="3">
        <v>11</v>
      </c>
      <c r="B13" s="3">
        <f t="shared" si="1"/>
        <v>0.39700319999999995</v>
      </c>
      <c r="C13" s="3">
        <f t="shared" si="0"/>
        <v>9.0612241775670942E-4</v>
      </c>
      <c r="D13" s="3">
        <f t="shared" si="2"/>
        <v>8.4822322173391644E-4</v>
      </c>
      <c r="E13" s="3">
        <f t="shared" si="3"/>
        <v>7.9727888409223974E-4</v>
      </c>
      <c r="F13" s="3">
        <f t="shared" si="4"/>
        <v>7.5210727592837348E-4</v>
      </c>
      <c r="G13" s="3">
        <f t="shared" si="5"/>
        <v>7.1177980805017652E-4</v>
      </c>
    </row>
    <row r="14" spans="1:7">
      <c r="A14" s="3">
        <v>12</v>
      </c>
      <c r="B14" s="3">
        <f t="shared" si="1"/>
        <v>0.43309439999999999</v>
      </c>
      <c r="C14" s="3">
        <f t="shared" si="0"/>
        <v>9.8849718300731944E-4</v>
      </c>
      <c r="D14" s="3">
        <f t="shared" si="2"/>
        <v>9.2533442370972701E-4</v>
      </c>
      <c r="E14" s="3">
        <f t="shared" si="3"/>
        <v>8.6975878264607977E-4</v>
      </c>
      <c r="F14" s="3">
        <f t="shared" si="4"/>
        <v>8.2048066464913473E-4</v>
      </c>
      <c r="G14" s="3">
        <f t="shared" si="5"/>
        <v>7.7648706332746531E-4</v>
      </c>
    </row>
    <row r="15" spans="1:7">
      <c r="A15" s="3">
        <v>13</v>
      </c>
      <c r="B15" s="3">
        <f t="shared" si="1"/>
        <v>0.46918559999999998</v>
      </c>
      <c r="C15" s="3">
        <f t="shared" si="0"/>
        <v>1.0708719482579291E-3</v>
      </c>
      <c r="D15" s="3">
        <f t="shared" si="2"/>
        <v>1.0024456256855375E-3</v>
      </c>
      <c r="E15" s="3">
        <f t="shared" si="3"/>
        <v>9.4223868119991958E-4</v>
      </c>
      <c r="F15" s="3">
        <f t="shared" si="4"/>
        <v>8.8885405336989575E-4</v>
      </c>
      <c r="G15" s="3">
        <f t="shared" si="5"/>
        <v>8.4119431860475388E-4</v>
      </c>
    </row>
    <row r="16" spans="1:7">
      <c r="A16" s="3">
        <v>14</v>
      </c>
      <c r="B16" s="3">
        <f t="shared" si="1"/>
        <v>0.50527679999999997</v>
      </c>
      <c r="C16" s="3">
        <f t="shared" si="0"/>
        <v>1.1532467135085391E-3</v>
      </c>
      <c r="D16" s="3">
        <f t="shared" si="2"/>
        <v>1.0795568276613481E-3</v>
      </c>
      <c r="E16" s="3">
        <f t="shared" si="3"/>
        <v>1.0147185797537595E-3</v>
      </c>
      <c r="F16" s="3">
        <f t="shared" si="4"/>
        <v>9.57227442090657E-4</v>
      </c>
      <c r="G16" s="3">
        <f t="shared" si="5"/>
        <v>9.0590157388204277E-4</v>
      </c>
    </row>
    <row r="17" spans="1:7">
      <c r="A17" s="3">
        <v>15</v>
      </c>
      <c r="B17" s="3">
        <f t="shared" si="1"/>
        <v>0.54136799999999996</v>
      </c>
      <c r="C17" s="3">
        <f t="shared" si="0"/>
        <v>1.235621478759149E-3</v>
      </c>
      <c r="D17" s="3">
        <f t="shared" si="2"/>
        <v>1.1566680296371586E-3</v>
      </c>
      <c r="E17" s="3">
        <f t="shared" si="3"/>
        <v>1.0871984783075996E-3</v>
      </c>
      <c r="F17" s="3">
        <f t="shared" si="4"/>
        <v>1.0256008308114184E-3</v>
      </c>
      <c r="G17" s="3">
        <f t="shared" si="5"/>
        <v>9.7060882915933156E-4</v>
      </c>
    </row>
    <row r="20" spans="1:7">
      <c r="A20" t="s">
        <v>7</v>
      </c>
      <c r="C20" t="s">
        <v>8</v>
      </c>
    </row>
    <row r="21" spans="1:7">
      <c r="A21" t="s">
        <v>9</v>
      </c>
      <c r="B21">
        <v>0.4</v>
      </c>
      <c r="C21" t="s">
        <v>10</v>
      </c>
      <c r="D21" t="s">
        <v>11</v>
      </c>
    </row>
    <row r="22" spans="1:7">
      <c r="A22" t="s">
        <v>12</v>
      </c>
      <c r="C22" t="s">
        <v>13</v>
      </c>
    </row>
    <row r="23" spans="1:7">
      <c r="A23" t="s">
        <v>14</v>
      </c>
      <c r="B23">
        <v>4.1239999999999997</v>
      </c>
      <c r="C23" t="s">
        <v>15</v>
      </c>
      <c r="D23" s="1" t="s">
        <v>16</v>
      </c>
    </row>
    <row r="24" spans="1:7">
      <c r="A24" t="s">
        <v>17</v>
      </c>
      <c r="B24">
        <v>293</v>
      </c>
      <c r="C24" t="s">
        <v>18</v>
      </c>
      <c r="D24" t="s">
        <v>19</v>
      </c>
    </row>
    <row r="27" spans="1:7">
      <c r="A27" t="s">
        <v>20</v>
      </c>
    </row>
    <row r="33" spans="1:1">
      <c r="A33" s="1" t="s">
        <v>21</v>
      </c>
    </row>
  </sheetData>
  <hyperlinks>
    <hyperlink ref="D23" r:id="rId1" xr:uid="{E949C25F-EACD-4281-B580-01305F938EDB}"/>
    <hyperlink ref="A33" r:id="rId2" xr:uid="{AFEE5FE9-8EA9-4F3C-BB04-9059B750E88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C4B6-E329-4365-9026-9EA1F876BF34}">
  <dimension ref="A1:T37"/>
  <sheetViews>
    <sheetView workbookViewId="0">
      <selection activeCell="H10" sqref="H10"/>
    </sheetView>
  </sheetViews>
  <sheetFormatPr defaultRowHeight="14.45"/>
  <cols>
    <col min="3" max="3" width="12" bestFit="1" customWidth="1"/>
    <col min="9" max="9" width="14" bestFit="1" customWidth="1"/>
    <col min="10" max="10" width="14.140625" bestFit="1" customWidth="1"/>
    <col min="11" max="11" width="12.85546875" bestFit="1" customWidth="1"/>
  </cols>
  <sheetData>
    <row r="1" spans="1:20">
      <c r="A1" s="2" t="s">
        <v>0</v>
      </c>
      <c r="B1" s="2" t="s">
        <v>1</v>
      </c>
      <c r="C1" s="2" t="s">
        <v>22</v>
      </c>
      <c r="I1" s="5" t="s">
        <v>23</v>
      </c>
      <c r="J1" s="5" t="s">
        <v>24</v>
      </c>
      <c r="K1" s="6" t="s">
        <v>25</v>
      </c>
    </row>
    <row r="2" spans="1:20">
      <c r="A2" s="3">
        <v>0</v>
      </c>
      <c r="B2" s="3">
        <f>A2*0.0360912</f>
        <v>0</v>
      </c>
      <c r="C2" s="3">
        <f t="shared" ref="C2:C17" si="0">((B2*6.89476)*$B$25)/($B$27*$B$28)</f>
        <v>0</v>
      </c>
      <c r="E2" t="s">
        <v>7</v>
      </c>
      <c r="G2" t="s">
        <v>8</v>
      </c>
      <c r="I2" s="4">
        <v>0</v>
      </c>
      <c r="J2" s="4">
        <f t="shared" ref="J2:J3" si="1">(1.29*0.287*(I2+273))/(1.1)</f>
        <v>91.884354545454542</v>
      </c>
      <c r="K2">
        <f>J2/6.895</f>
        <v>13.326229810798338</v>
      </c>
    </row>
    <row r="3" spans="1:20">
      <c r="A3" s="3">
        <v>1</v>
      </c>
      <c r="B3" s="3">
        <f t="shared" ref="B3:B17" si="2">A3*0.0360912</f>
        <v>3.6091199999999997E-2</v>
      </c>
      <c r="C3" s="3">
        <f t="shared" si="0"/>
        <v>8.2374765250609931E-5</v>
      </c>
      <c r="E3" t="s">
        <v>9</v>
      </c>
      <c r="F3">
        <v>1.1000000000000001</v>
      </c>
      <c r="G3" t="s">
        <v>10</v>
      </c>
      <c r="I3" s="4">
        <v>10</v>
      </c>
      <c r="J3" s="4">
        <f t="shared" si="1"/>
        <v>95.250081818181812</v>
      </c>
      <c r="K3">
        <f t="shared" ref="K3:K37" si="3">J3/6.895</f>
        <v>13.814370096908167</v>
      </c>
    </row>
    <row r="4" spans="1:20">
      <c r="A4" s="3">
        <v>2</v>
      </c>
      <c r="B4" s="3">
        <f t="shared" si="2"/>
        <v>7.2182399999999994E-2</v>
      </c>
      <c r="C4" s="3">
        <f t="shared" si="0"/>
        <v>1.6474953050121986E-4</v>
      </c>
      <c r="E4" t="s">
        <v>12</v>
      </c>
      <c r="F4">
        <v>1.29</v>
      </c>
      <c r="G4" t="s">
        <v>26</v>
      </c>
      <c r="I4" s="4">
        <v>20</v>
      </c>
      <c r="J4" s="4">
        <f>(1.29*0.287*(I4+273))/(1.1)</f>
        <v>98.615809090909082</v>
      </c>
      <c r="K4">
        <f t="shared" si="3"/>
        <v>14.302510383017998</v>
      </c>
      <c r="T4" s="1"/>
    </row>
    <row r="5" spans="1:20">
      <c r="A5" s="3">
        <v>3</v>
      </c>
      <c r="B5" s="3">
        <f t="shared" si="2"/>
        <v>0.1082736</v>
      </c>
      <c r="C5" s="3">
        <f t="shared" si="0"/>
        <v>2.4712429575182986E-4</v>
      </c>
      <c r="E5" t="s">
        <v>14</v>
      </c>
      <c r="F5">
        <v>0.28699999999999998</v>
      </c>
      <c r="G5" t="s">
        <v>27</v>
      </c>
      <c r="I5" s="4">
        <v>30</v>
      </c>
      <c r="J5" s="4">
        <f t="shared" ref="J5:J31" si="4">(1.29*0.287*(I5+273))/(1.1)</f>
        <v>101.98153636363637</v>
      </c>
      <c r="K5">
        <f t="shared" si="3"/>
        <v>14.790650669127828</v>
      </c>
    </row>
    <row r="6" spans="1:20">
      <c r="A6" s="3">
        <v>4</v>
      </c>
      <c r="B6" s="3">
        <f t="shared" si="2"/>
        <v>0.14436479999999999</v>
      </c>
      <c r="C6" s="3">
        <f t="shared" si="0"/>
        <v>3.2949906100243972E-4</v>
      </c>
      <c r="E6" t="s">
        <v>17</v>
      </c>
      <c r="F6" t="s">
        <v>28</v>
      </c>
      <c r="G6" t="s">
        <v>18</v>
      </c>
      <c r="I6" s="4">
        <v>40</v>
      </c>
      <c r="J6" s="4">
        <f t="shared" si="4"/>
        <v>105.34726363636364</v>
      </c>
      <c r="K6">
        <f t="shared" si="3"/>
        <v>15.278790955237657</v>
      </c>
    </row>
    <row r="7" spans="1:20">
      <c r="A7" s="3">
        <v>5</v>
      </c>
      <c r="B7" s="3">
        <f t="shared" si="2"/>
        <v>0.18045599999999998</v>
      </c>
      <c r="C7" s="3">
        <f t="shared" si="0"/>
        <v>4.1187382625304964E-4</v>
      </c>
      <c r="I7" s="4">
        <v>50</v>
      </c>
      <c r="J7" s="4">
        <f t="shared" si="4"/>
        <v>108.71299090909089</v>
      </c>
      <c r="K7">
        <f t="shared" si="3"/>
        <v>15.766931241347484</v>
      </c>
    </row>
    <row r="8" spans="1:20">
      <c r="A8" s="3">
        <v>6</v>
      </c>
      <c r="B8" s="3">
        <f t="shared" si="2"/>
        <v>0.2165472</v>
      </c>
      <c r="C8" s="3">
        <f t="shared" si="0"/>
        <v>4.9424859150365972E-4</v>
      </c>
      <c r="I8" s="4">
        <v>60</v>
      </c>
      <c r="J8" s="4">
        <f t="shared" si="4"/>
        <v>112.07871818181818</v>
      </c>
      <c r="K8">
        <f t="shared" si="3"/>
        <v>16.255071527457314</v>
      </c>
    </row>
    <row r="9" spans="1:20">
      <c r="A9" s="3">
        <v>7</v>
      </c>
      <c r="B9" s="3">
        <f t="shared" si="2"/>
        <v>0.25263839999999999</v>
      </c>
      <c r="C9" s="3">
        <f t="shared" si="0"/>
        <v>5.7662335675426953E-4</v>
      </c>
      <c r="I9" s="4">
        <v>70</v>
      </c>
      <c r="J9" s="4">
        <f t="shared" si="4"/>
        <v>115.44444545454544</v>
      </c>
      <c r="K9">
        <f t="shared" si="3"/>
        <v>16.743211813567143</v>
      </c>
    </row>
    <row r="10" spans="1:20">
      <c r="A10" s="3">
        <v>8</v>
      </c>
      <c r="B10" s="3">
        <f t="shared" si="2"/>
        <v>0.28872959999999998</v>
      </c>
      <c r="C10" s="3">
        <f t="shared" si="0"/>
        <v>6.5899812200487945E-4</v>
      </c>
      <c r="I10" s="4">
        <v>80</v>
      </c>
      <c r="J10" s="4">
        <f t="shared" si="4"/>
        <v>118.81017272727273</v>
      </c>
      <c r="K10">
        <f t="shared" si="3"/>
        <v>17.231352099676975</v>
      </c>
    </row>
    <row r="11" spans="1:20">
      <c r="A11" s="3">
        <v>9</v>
      </c>
      <c r="B11" s="3">
        <f t="shared" si="2"/>
        <v>0.32482079999999997</v>
      </c>
      <c r="C11" s="3">
        <f t="shared" si="0"/>
        <v>7.4137288725548936E-4</v>
      </c>
      <c r="I11" s="4">
        <v>90</v>
      </c>
      <c r="J11" s="4">
        <f t="shared" si="4"/>
        <v>122.1759</v>
      </c>
      <c r="K11">
        <f t="shared" si="3"/>
        <v>17.719492385786804</v>
      </c>
    </row>
    <row r="12" spans="1:20">
      <c r="A12" s="3">
        <v>10</v>
      </c>
      <c r="B12" s="3">
        <f t="shared" si="2"/>
        <v>0.36091199999999996</v>
      </c>
      <c r="C12" s="3">
        <f t="shared" si="0"/>
        <v>8.2374765250609928E-4</v>
      </c>
      <c r="I12" s="4">
        <v>100</v>
      </c>
      <c r="J12" s="4">
        <f t="shared" si="4"/>
        <v>125.54162727272725</v>
      </c>
      <c r="K12">
        <f t="shared" si="3"/>
        <v>18.207632671896629</v>
      </c>
    </row>
    <row r="13" spans="1:20">
      <c r="A13" s="3">
        <v>11</v>
      </c>
      <c r="B13" s="3">
        <f t="shared" si="2"/>
        <v>0.39700319999999995</v>
      </c>
      <c r="C13" s="3">
        <f t="shared" si="0"/>
        <v>9.0612241775670942E-4</v>
      </c>
      <c r="I13" s="4">
        <v>110</v>
      </c>
      <c r="J13" s="4">
        <f t="shared" si="4"/>
        <v>128.90735454545452</v>
      </c>
      <c r="K13">
        <f t="shared" si="3"/>
        <v>18.695772958006458</v>
      </c>
    </row>
    <row r="14" spans="1:20">
      <c r="A14" s="3">
        <v>12</v>
      </c>
      <c r="B14" s="3">
        <f t="shared" si="2"/>
        <v>0.43309439999999999</v>
      </c>
      <c r="C14" s="3">
        <f t="shared" si="0"/>
        <v>9.8849718300731944E-4</v>
      </c>
      <c r="I14" s="4">
        <v>120</v>
      </c>
      <c r="J14" s="4">
        <f t="shared" si="4"/>
        <v>132.27308181818182</v>
      </c>
      <c r="K14">
        <f t="shared" si="3"/>
        <v>19.18391324411629</v>
      </c>
    </row>
    <row r="15" spans="1:20">
      <c r="A15" s="3">
        <v>13</v>
      </c>
      <c r="B15" s="3">
        <f t="shared" si="2"/>
        <v>0.46918559999999998</v>
      </c>
      <c r="C15" s="3">
        <f t="shared" si="0"/>
        <v>1.0708719482579291E-3</v>
      </c>
      <c r="I15" s="4">
        <v>130</v>
      </c>
      <c r="J15" s="4">
        <f t="shared" si="4"/>
        <v>135.63880909090906</v>
      </c>
      <c r="K15">
        <f t="shared" si="3"/>
        <v>19.672053530226115</v>
      </c>
    </row>
    <row r="16" spans="1:20">
      <c r="A16" s="3">
        <v>14</v>
      </c>
      <c r="B16" s="3">
        <f t="shared" si="2"/>
        <v>0.50527679999999997</v>
      </c>
      <c r="C16" s="3">
        <f t="shared" si="0"/>
        <v>1.1532467135085391E-3</v>
      </c>
      <c r="I16" s="4">
        <v>140</v>
      </c>
      <c r="J16" s="4">
        <f t="shared" si="4"/>
        <v>139.00453636363636</v>
      </c>
      <c r="K16">
        <f t="shared" si="3"/>
        <v>20.160193816335948</v>
      </c>
    </row>
    <row r="17" spans="1:11">
      <c r="A17" s="3">
        <v>15</v>
      </c>
      <c r="B17" s="3">
        <f t="shared" si="2"/>
        <v>0.54136799999999996</v>
      </c>
      <c r="C17" s="3">
        <f t="shared" si="0"/>
        <v>1.235621478759149E-3</v>
      </c>
      <c r="I17" s="4">
        <v>150</v>
      </c>
      <c r="J17" s="4">
        <f t="shared" si="4"/>
        <v>142.37026363636363</v>
      </c>
      <c r="K17">
        <f t="shared" si="3"/>
        <v>20.648334102445776</v>
      </c>
    </row>
    <row r="18" spans="1:11">
      <c r="I18" s="4">
        <v>160</v>
      </c>
      <c r="J18" s="4">
        <f t="shared" si="4"/>
        <v>145.7359909090909</v>
      </c>
      <c r="K18">
        <f t="shared" si="3"/>
        <v>21.136474388555609</v>
      </c>
    </row>
    <row r="19" spans="1:11">
      <c r="I19" s="4">
        <v>170</v>
      </c>
      <c r="J19" s="4">
        <f t="shared" si="4"/>
        <v>149.10171818181817</v>
      </c>
      <c r="K19">
        <f t="shared" si="3"/>
        <v>21.624614674665438</v>
      </c>
    </row>
    <row r="20" spans="1:11">
      <c r="I20" s="4">
        <v>180</v>
      </c>
      <c r="J20" s="4">
        <f t="shared" si="4"/>
        <v>152.46744545454544</v>
      </c>
      <c r="K20">
        <f t="shared" si="3"/>
        <v>22.112754960775266</v>
      </c>
    </row>
    <row r="21" spans="1:11">
      <c r="I21" s="4">
        <v>190</v>
      </c>
      <c r="J21" s="4">
        <f t="shared" si="4"/>
        <v>155.83317272727271</v>
      </c>
      <c r="K21">
        <f t="shared" si="3"/>
        <v>22.600895246885095</v>
      </c>
    </row>
    <row r="22" spans="1:11">
      <c r="I22" s="4">
        <v>200</v>
      </c>
      <c r="J22" s="4">
        <f t="shared" si="4"/>
        <v>159.19889999999998</v>
      </c>
      <c r="K22">
        <f t="shared" si="3"/>
        <v>23.089035532994924</v>
      </c>
    </row>
    <row r="23" spans="1:11">
      <c r="I23" s="4">
        <v>210</v>
      </c>
      <c r="J23" s="4">
        <f t="shared" si="4"/>
        <v>162.56462727272725</v>
      </c>
      <c r="K23">
        <f t="shared" si="3"/>
        <v>23.577175819104752</v>
      </c>
    </row>
    <row r="24" spans="1:11">
      <c r="A24" t="s">
        <v>7</v>
      </c>
      <c r="C24" t="s">
        <v>8</v>
      </c>
      <c r="I24" s="4">
        <v>220</v>
      </c>
      <c r="J24" s="4">
        <f t="shared" si="4"/>
        <v>165.93035454545455</v>
      </c>
      <c r="K24">
        <f t="shared" si="3"/>
        <v>24.065316105214585</v>
      </c>
    </row>
    <row r="25" spans="1:11">
      <c r="A25" t="s">
        <v>9</v>
      </c>
      <c r="B25">
        <v>0.4</v>
      </c>
      <c r="C25" t="s">
        <v>10</v>
      </c>
      <c r="D25" t="s">
        <v>11</v>
      </c>
      <c r="I25" s="4">
        <v>230</v>
      </c>
      <c r="J25" s="4">
        <f t="shared" si="4"/>
        <v>169.29608181818182</v>
      </c>
      <c r="K25">
        <f t="shared" si="3"/>
        <v>24.553456391324413</v>
      </c>
    </row>
    <row r="26" spans="1:11">
      <c r="A26" t="s">
        <v>12</v>
      </c>
      <c r="C26" t="s">
        <v>13</v>
      </c>
      <c r="I26" s="4">
        <v>240</v>
      </c>
      <c r="J26" s="4">
        <f t="shared" si="4"/>
        <v>172.66180909090906</v>
      </c>
      <c r="K26">
        <f t="shared" si="3"/>
        <v>25.041596677434239</v>
      </c>
    </row>
    <row r="27" spans="1:11">
      <c r="A27" t="s">
        <v>14</v>
      </c>
      <c r="B27">
        <v>4.1239999999999997</v>
      </c>
      <c r="C27" t="s">
        <v>15</v>
      </c>
      <c r="D27" s="1" t="s">
        <v>16</v>
      </c>
      <c r="I27" s="4">
        <v>250</v>
      </c>
      <c r="J27" s="4">
        <f t="shared" si="4"/>
        <v>176.02753636363636</v>
      </c>
      <c r="K27">
        <f t="shared" si="3"/>
        <v>25.529736963544071</v>
      </c>
    </row>
    <row r="28" spans="1:11">
      <c r="A28" t="s">
        <v>17</v>
      </c>
      <c r="B28">
        <v>293</v>
      </c>
      <c r="C28" t="s">
        <v>18</v>
      </c>
      <c r="D28" t="s">
        <v>19</v>
      </c>
      <c r="I28" s="4">
        <v>260</v>
      </c>
      <c r="J28" s="4">
        <f t="shared" si="4"/>
        <v>179.39326363636363</v>
      </c>
      <c r="K28">
        <f t="shared" si="3"/>
        <v>26.0178772496539</v>
      </c>
    </row>
    <row r="29" spans="1:11">
      <c r="I29" s="4">
        <v>270</v>
      </c>
      <c r="J29" s="4">
        <f t="shared" si="4"/>
        <v>182.7589909090909</v>
      </c>
      <c r="K29">
        <f t="shared" si="3"/>
        <v>26.506017535763728</v>
      </c>
    </row>
    <row r="30" spans="1:11">
      <c r="A30" t="s">
        <v>20</v>
      </c>
      <c r="I30" s="4">
        <v>280</v>
      </c>
      <c r="J30" s="4">
        <f t="shared" si="4"/>
        <v>186.12471818181817</v>
      </c>
      <c r="K30">
        <f t="shared" si="3"/>
        <v>26.994157821873557</v>
      </c>
    </row>
    <row r="31" spans="1:11">
      <c r="I31" s="4">
        <v>290</v>
      </c>
      <c r="J31" s="4">
        <f t="shared" si="4"/>
        <v>189.49044545454544</v>
      </c>
      <c r="K31">
        <f t="shared" si="3"/>
        <v>27.482298107983386</v>
      </c>
    </row>
    <row r="32" spans="1:11">
      <c r="I32" s="4">
        <v>300</v>
      </c>
      <c r="J32" s="4">
        <f>((1.29*0.287*(I32+273))/(1.1))+((0.04*4.124*(I32+273))/(1.1))</f>
        <v>278.78533636363636</v>
      </c>
      <c r="K32">
        <f t="shared" si="3"/>
        <v>40.432971191245308</v>
      </c>
    </row>
    <row r="33" spans="9:11">
      <c r="I33" s="4">
        <v>310</v>
      </c>
      <c r="J33" s="4">
        <f t="shared" ref="J33:J37" si="5">((1.29*0.287*(I33+273))/(1.1))+((0.04*4.124*(I33+273))/(1.1))</f>
        <v>283.65069999999997</v>
      </c>
      <c r="K33">
        <f t="shared" si="3"/>
        <v>41.138607686729515</v>
      </c>
    </row>
    <row r="34" spans="9:11">
      <c r="I34" s="4">
        <v>320</v>
      </c>
      <c r="J34" s="4">
        <f t="shared" si="5"/>
        <v>288.51606363636358</v>
      </c>
      <c r="K34">
        <f t="shared" si="3"/>
        <v>41.844244182213721</v>
      </c>
    </row>
    <row r="35" spans="9:11">
      <c r="I35" s="4">
        <v>330</v>
      </c>
      <c r="J35" s="4">
        <f t="shared" si="5"/>
        <v>293.38142727272725</v>
      </c>
      <c r="K35">
        <f t="shared" si="3"/>
        <v>42.549880677697935</v>
      </c>
    </row>
    <row r="36" spans="9:11">
      <c r="I36" s="4">
        <v>340</v>
      </c>
      <c r="J36" s="4">
        <f t="shared" si="5"/>
        <v>298.24679090909086</v>
      </c>
      <c r="K36">
        <f t="shared" si="3"/>
        <v>43.255517173182142</v>
      </c>
    </row>
    <row r="37" spans="9:11">
      <c r="I37" s="4">
        <v>350</v>
      </c>
      <c r="J37" s="4">
        <f t="shared" si="5"/>
        <v>303.11215454545453</v>
      </c>
      <c r="K37">
        <f t="shared" si="3"/>
        <v>43.961153668666363</v>
      </c>
    </row>
  </sheetData>
  <hyperlinks>
    <hyperlink ref="D27" r:id="rId1" xr:uid="{1A74F6CB-7071-4C81-96E4-6570DF2C25E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D3FE-F65C-4E9F-827D-BCC0916D0BCB}">
  <dimension ref="A1:C8"/>
  <sheetViews>
    <sheetView tabSelected="1" workbookViewId="0">
      <selection activeCell="E11" sqref="E11"/>
    </sheetView>
  </sheetViews>
  <sheetFormatPr defaultRowHeight="15"/>
  <cols>
    <col min="2" max="2" width="9.28515625" bestFit="1" customWidth="1"/>
  </cols>
  <sheetData>
    <row r="1" spans="1:3">
      <c r="A1" t="s">
        <v>7</v>
      </c>
      <c r="B1">
        <v>0.14436499999999999</v>
      </c>
      <c r="C1" t="s">
        <v>8</v>
      </c>
    </row>
    <row r="2" spans="1:3">
      <c r="A2" t="s">
        <v>9</v>
      </c>
      <c r="B2">
        <v>1.0640000000000001</v>
      </c>
      <c r="C2" t="s">
        <v>10</v>
      </c>
    </row>
    <row r="3" spans="1:3">
      <c r="A3" t="s">
        <v>29</v>
      </c>
      <c r="C3" t="s">
        <v>13</v>
      </c>
    </row>
    <row r="4" spans="1:3">
      <c r="A4" t="s">
        <v>14</v>
      </c>
      <c r="B4">
        <v>4.1239999999999997</v>
      </c>
      <c r="C4" t="s">
        <v>15</v>
      </c>
    </row>
    <row r="5" spans="1:3">
      <c r="A5" t="s">
        <v>17</v>
      </c>
      <c r="B5">
        <v>293</v>
      </c>
      <c r="C5" t="s">
        <v>18</v>
      </c>
    </row>
    <row r="8" spans="1:3">
      <c r="A8" t="s">
        <v>30</v>
      </c>
      <c r="B8">
        <f>(B1*B2)/(B4*B5)</f>
        <v>1.2712098992660959E-4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77c1b8-29a0-45e9-aae7-bf99dab4fe04" xsi:nil="true"/>
    <lcf76f155ced4ddcb4097134ff3c332f xmlns="c16edb20-3aa4-4afe-a476-0df01e7c613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34C7BF29C09A459847F473FC62647D" ma:contentTypeVersion="12" ma:contentTypeDescription="Create a new document." ma:contentTypeScope="" ma:versionID="08dbc2ce77f6e9d618f9e5381392837c">
  <xsd:schema xmlns:xsd="http://www.w3.org/2001/XMLSchema" xmlns:xs="http://www.w3.org/2001/XMLSchema" xmlns:p="http://schemas.microsoft.com/office/2006/metadata/properties" xmlns:ns2="c16edb20-3aa4-4afe-a476-0df01e7c613c" xmlns:ns3="a177c1b8-29a0-45e9-aae7-bf99dab4fe04" targetNamespace="http://schemas.microsoft.com/office/2006/metadata/properties" ma:root="true" ma:fieldsID="80e868432043db789d285794671949b2" ns2:_="" ns3:_="">
    <xsd:import namespace="c16edb20-3aa4-4afe-a476-0df01e7c613c"/>
    <xsd:import namespace="a177c1b8-29a0-45e9-aae7-bf99dab4f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edb20-3aa4-4afe-a476-0df01e7c61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7c1b8-29a0-45e9-aae7-bf99dab4fe0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06e373d-7a57-494f-9b6c-ea7b45031b6f}" ma:internalName="TaxCatchAll" ma:showField="CatchAllData" ma:web="a177c1b8-29a0-45e9-aae7-bf99dab4fe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644C25-DB4D-49AA-B303-EEC779D99A37}"/>
</file>

<file path=customXml/itemProps2.xml><?xml version="1.0" encoding="utf-8"?>
<ds:datastoreItem xmlns:ds="http://schemas.openxmlformats.org/officeDocument/2006/customXml" ds:itemID="{D9DA928C-D8B7-4033-8195-A5B126A91F8D}"/>
</file>

<file path=customXml/itemProps3.xml><?xml version="1.0" encoding="utf-8"?>
<ds:datastoreItem xmlns:ds="http://schemas.openxmlformats.org/officeDocument/2006/customXml" ds:itemID="{04203E0E-636E-493B-9237-B65B0476C4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Astrup, Dylan J.</cp:lastModifiedBy>
  <cp:revision/>
  <dcterms:created xsi:type="dcterms:W3CDTF">2022-11-29T03:05:48Z</dcterms:created>
  <dcterms:modified xsi:type="dcterms:W3CDTF">2023-04-12T01:24:21Z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0x010100EA34C7BF29C09A459847F473FC62647D</vt:lpwstr>
  </property>
  <property fmtid="{D5CDD505-2E9C-101B-9397-08002B2CF9AE}" pid="3" name="MediaServiceImageTags">
    <vt:lpwstr/>
  </property>
</Properties>
</file>