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Tests/"/>
    </mc:Choice>
  </mc:AlternateContent>
  <xr:revisionPtr revIDLastSave="1122" documentId="11_16CBA5948B5275E44E08EDF9483ED744AB46E2BE" xr6:coauthVersionLast="47" xr6:coauthVersionMax="47" xr10:uidLastSave="{75B14D81-8B21-44FE-AC11-1533C924BF88}"/>
  <bookViews>
    <workbookView xWindow="-120" yWindow="-120" windowWidth="29040" windowHeight="15840" firstSheet="5" activeTab="4" xr2:uid="{00000000-000D-0000-FFFF-FFFF00000000}"/>
  </bookViews>
  <sheets>
    <sheet name="Heating the Pipe" sheetId="1" r:id="rId1"/>
    <sheet name="Running the Electrolyzer" sheetId="2" r:id="rId2"/>
    <sheet name="Electrolyzer Production Rate" sheetId="3" r:id="rId3"/>
    <sheet name="Heating the Pipe (boil oil)" sheetId="4" r:id="rId4"/>
    <sheet name="Mass Measurements" sheetId="6" r:id="rId5"/>
    <sheet name="Production Rate 2" sheetId="7" r:id="rId6"/>
    <sheet name="Extraction Testing 1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7" l="1"/>
  <c r="T36" i="7"/>
  <c r="T37" i="7"/>
  <c r="T38" i="7"/>
  <c r="T39" i="7"/>
  <c r="T40" i="7"/>
  <c r="T41" i="7"/>
  <c r="T42" i="7"/>
  <c r="T43" i="7"/>
  <c r="T44" i="7"/>
  <c r="T34" i="7"/>
  <c r="R35" i="7"/>
  <c r="U35" i="7" s="1"/>
  <c r="R36" i="7"/>
  <c r="U36" i="7" s="1"/>
  <c r="R37" i="7"/>
  <c r="U37" i="7" s="1"/>
  <c r="R38" i="7"/>
  <c r="U38" i="7" s="1"/>
  <c r="R39" i="7"/>
  <c r="U39" i="7" s="1"/>
  <c r="R40" i="7"/>
  <c r="U40" i="7" s="1"/>
  <c r="R41" i="7"/>
  <c r="U41" i="7" s="1"/>
  <c r="R42" i="7"/>
  <c r="U42" i="7" s="1"/>
  <c r="R43" i="7"/>
  <c r="U43" i="7" s="1"/>
  <c r="R44" i="7"/>
  <c r="U44" i="7" s="1"/>
  <c r="V47" i="7" s="1"/>
  <c r="R34" i="7"/>
  <c r="U34" i="7" s="1"/>
  <c r="T22" i="7"/>
  <c r="T23" i="7"/>
  <c r="T24" i="7"/>
  <c r="T25" i="7"/>
  <c r="T26" i="7"/>
  <c r="T27" i="7"/>
  <c r="R17" i="7"/>
  <c r="R18" i="7"/>
  <c r="R19" i="7"/>
  <c r="R20" i="7"/>
  <c r="R21" i="7"/>
  <c r="R22" i="7"/>
  <c r="V22" i="7" s="1"/>
  <c r="R23" i="7"/>
  <c r="V23" i="7" s="1"/>
  <c r="R24" i="7"/>
  <c r="V24" i="7" s="1"/>
  <c r="R25" i="7"/>
  <c r="V25" i="7" s="1"/>
  <c r="R26" i="7"/>
  <c r="V26" i="7" s="1"/>
  <c r="R27" i="7"/>
  <c r="V27" i="7" s="1"/>
  <c r="V31" i="7" s="1"/>
  <c r="T21" i="7"/>
  <c r="T20" i="7"/>
  <c r="T19" i="7"/>
  <c r="T18" i="7"/>
  <c r="T17" i="7"/>
  <c r="T16" i="7"/>
  <c r="R16" i="7"/>
  <c r="V16" i="7" s="1"/>
  <c r="C34" i="4"/>
  <c r="C35" i="4"/>
  <c r="C36" i="4"/>
  <c r="C37" i="4"/>
  <c r="C38" i="4"/>
  <c r="C39" i="4"/>
  <c r="C27" i="4"/>
  <c r="C28" i="4"/>
  <c r="C29" i="4"/>
  <c r="C30" i="4"/>
  <c r="C31" i="4"/>
  <c r="C32" i="4"/>
  <c r="C33" i="4"/>
  <c r="C23" i="4"/>
  <c r="C24" i="4"/>
  <c r="C25" i="4"/>
  <c r="C26" i="4"/>
  <c r="C22" i="4"/>
  <c r="C21" i="4"/>
  <c r="C20" i="4"/>
  <c r="C11" i="4"/>
  <c r="C12" i="4"/>
  <c r="C13" i="4"/>
  <c r="C14" i="4"/>
  <c r="C15" i="4"/>
  <c r="C16" i="4"/>
  <c r="C17" i="4"/>
  <c r="C18" i="4"/>
  <c r="C19" i="4"/>
  <c r="C10" i="4"/>
  <c r="U13" i="3"/>
  <c r="U5" i="3"/>
  <c r="U6" i="3"/>
  <c r="U7" i="3"/>
  <c r="U8" i="3"/>
  <c r="U9" i="3"/>
  <c r="U4" i="3"/>
  <c r="S5" i="3"/>
  <c r="S6" i="3"/>
  <c r="S7" i="3"/>
  <c r="S8" i="3"/>
  <c r="S9" i="3"/>
  <c r="S4" i="3"/>
  <c r="Q5" i="3"/>
  <c r="Q6" i="3"/>
  <c r="Q7" i="3"/>
  <c r="Q8" i="3"/>
  <c r="Q9" i="3"/>
  <c r="Q4" i="3"/>
  <c r="C50" i="1"/>
  <c r="C49" i="1"/>
  <c r="C48" i="1"/>
  <c r="C47" i="1"/>
  <c r="C46" i="1"/>
  <c r="C45" i="1"/>
  <c r="C44" i="1"/>
  <c r="F48" i="1"/>
  <c r="F47" i="1"/>
  <c r="F4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0" i="1"/>
  <c r="C19" i="1"/>
  <c r="V21" i="7" l="1"/>
  <c r="V20" i="7"/>
  <c r="V19" i="7"/>
  <c r="V18" i="7"/>
  <c r="V17" i="7"/>
  <c r="C18" i="1"/>
  <c r="C17" i="1"/>
  <c r="C16" i="1"/>
  <c r="C15" i="1"/>
  <c r="C12" i="1"/>
  <c r="C13" i="1"/>
  <c r="C14" i="1"/>
  <c r="C11" i="1"/>
</calcChain>
</file>

<file path=xl/sharedStrings.xml><?xml version="1.0" encoding="utf-8"?>
<sst xmlns="http://schemas.openxmlformats.org/spreadsheetml/2006/main" count="182" uniqueCount="134">
  <si>
    <t>Testing the temperature of the pipe</t>
  </si>
  <si>
    <t>1:10pm</t>
  </si>
  <si>
    <t>Prop Lab</t>
  </si>
  <si>
    <t>0.9 A, ~20 V</t>
  </si>
  <si>
    <t>Time (min)</t>
  </si>
  <si>
    <t>Temp from Thermocouple (C)</t>
  </si>
  <si>
    <t>Temp Increase (C)</t>
  </si>
  <si>
    <t>&lt;- @35 min, increased to 24.92V &amp; 1.13A</t>
  </si>
  <si>
    <t>&lt;- @55 min, begin playing with voltage to find voltage that keeps it constant</t>
  </si>
  <si>
    <t>24.22V 1.08A, still increasing</t>
  </si>
  <si>
    <t>To hold steady @350 C: 23.1V, 1A</t>
  </si>
  <si>
    <t>6 inches from center: 31C</t>
  </si>
  <si>
    <t>To hold steady @300 C: 19.5V 0.86A</t>
  </si>
  <si>
    <t>Temp Decrease (C)</t>
  </si>
  <si>
    <t>Time Contant: Time to get to 63.2% of the total temperature change</t>
  </si>
  <si>
    <t>Ambient</t>
  </si>
  <si>
    <t>F</t>
  </si>
  <si>
    <t>C</t>
  </si>
  <si>
    <t>Change</t>
  </si>
  <si>
    <t>Time</t>
  </si>
  <si>
    <t>Minutes</t>
  </si>
  <si>
    <t>First run of the electrolyzer</t>
  </si>
  <si>
    <t>2:00pm</t>
  </si>
  <si>
    <t>STEM 114</t>
  </si>
  <si>
    <t>Supplied 1.23V to the electrolyzer by the power supply (minimum by the law of electrolysis)</t>
  </si>
  <si>
    <t>Increased voltage incrementally until bubbles formed (visible hydrogen production)</t>
  </si>
  <si>
    <t>Stopped increasing voltage when the fuel cell light turned on</t>
  </si>
  <si>
    <t>3.16V &amp; 3.53A</t>
  </si>
  <si>
    <t>TTNC</t>
  </si>
  <si>
    <t>Time to Not Cloudy</t>
  </si>
  <si>
    <t>~2 min</t>
  </si>
  <si>
    <t>Resistance of the electrolyzer</t>
  </si>
  <si>
    <t>~ 21 kOhms initially</t>
  </si>
  <si>
    <t>Decreased</t>
  </si>
  <si>
    <t>~10.6 kOhms steady-state</t>
  </si>
  <si>
    <t>1:55pm</t>
  </si>
  <si>
    <t>P</t>
  </si>
  <si>
    <t>KPa</t>
  </si>
  <si>
    <t>Pressure (inWc)</t>
  </si>
  <si>
    <t>Pressure (KPa)</t>
  </si>
  <si>
    <t>Tempature (C)</t>
  </si>
  <si>
    <t>Tempature (K)</t>
  </si>
  <si>
    <t>m</t>
  </si>
  <si>
    <t>Stem 114</t>
  </si>
  <si>
    <t>V</t>
  </si>
  <si>
    <t>L</t>
  </si>
  <si>
    <t>grams</t>
  </si>
  <si>
    <t>7.00 Amps</t>
  </si>
  <si>
    <t>4.16 V</t>
  </si>
  <si>
    <t>R</t>
  </si>
  <si>
    <t>Kj/Kg*K</t>
  </si>
  <si>
    <t>T</t>
  </si>
  <si>
    <t>K</t>
  </si>
  <si>
    <t>Time (seconds)</t>
  </si>
  <si>
    <t>m=PV/RT</t>
  </si>
  <si>
    <t>g/min</t>
  </si>
  <si>
    <t>Blocked oxygen out from electrolyzer</t>
  </si>
  <si>
    <t>Water level on hydrogen side built up to past the nozzle and flooded system</t>
  </si>
  <si>
    <t>3.00 A</t>
  </si>
  <si>
    <t>3.05 V</t>
  </si>
  <si>
    <t>Opened test to include entire steel pipe section</t>
  </si>
  <si>
    <t>3.00A</t>
  </si>
  <si>
    <t>2.99V</t>
  </si>
  <si>
    <t>Pressure</t>
  </si>
  <si>
    <t>Temp</t>
  </si>
  <si>
    <t>Heating the pipe to remove any excess cutting oil on the steel wool</t>
  </si>
  <si>
    <t>30V, ~1.4A</t>
  </si>
  <si>
    <t xml:space="preserve">Temperature (C) </t>
  </si>
  <si>
    <t>Temp Change</t>
  </si>
  <si>
    <t>*note: the output of the power supply gradually decreased to about 29.85V after 15 minutes</t>
  </si>
  <si>
    <t>Collected mass measurements of the capsule</t>
  </si>
  <si>
    <t>Mass (g)</t>
  </si>
  <si>
    <t>Time &amp; Day</t>
  </si>
  <si>
    <t>Description</t>
  </si>
  <si>
    <t>2:36pm 4/24</t>
  </si>
  <si>
    <t>First mass measurement. Before boiling away water &amp; oil by heating it to 130C for a while</t>
  </si>
  <si>
    <t>3:00pm 4/24</t>
  </si>
  <si>
    <t>After boiling as described above</t>
  </si>
  <si>
    <t>4:41pm 4/24</t>
  </si>
  <si>
    <t>After filling capsule (0.012 g stored)</t>
  </si>
  <si>
    <t>5:40pm 4/24</t>
  </si>
  <si>
    <t xml:space="preserve">After trying to extract. Indicates unsuccessful extraction. We may have added more hydrogen during the flush. </t>
  </si>
  <si>
    <t>3:36pm 4/24</t>
  </si>
  <si>
    <t xml:space="preserve">After trying to extract again, capsulte temp at about 192C </t>
  </si>
  <si>
    <t>Mass of Material after boiling</t>
  </si>
  <si>
    <t>Testing production rate w/ new acrylic panels</t>
  </si>
  <si>
    <t>3:11pm</t>
  </si>
  <si>
    <t>5A, 3.33V</t>
  </si>
  <si>
    <t>Pressure (inWC)</t>
  </si>
  <si>
    <t>Closed first valve</t>
  </si>
  <si>
    <t>Opened both valves to perform flush</t>
  </si>
  <si>
    <t>Fuel cell light turned on</t>
  </si>
  <si>
    <t>Turned up amperage to 7.5A, 4.14V</t>
  </si>
  <si>
    <t>Closed second valve. To charge material storage</t>
  </si>
  <si>
    <t>at 7.5A</t>
  </si>
  <si>
    <t>m (g)</t>
  </si>
  <si>
    <t>Opened the first valve all of the way</t>
  </si>
  <si>
    <t>Increased to 10A, 4.6V</t>
  </si>
  <si>
    <t>Via thermal imaging camera: temp in electrolyzer ~86F</t>
  </si>
  <si>
    <t>at 5A</t>
  </si>
  <si>
    <t>Performing the first extraction test!</t>
  </si>
  <si>
    <t>4:48PM</t>
  </si>
  <si>
    <t>Process</t>
  </si>
  <si>
    <t>Place full material capsule into pipe</t>
  </si>
  <si>
    <t>Open both valves</t>
  </si>
  <si>
    <t>Run electrolyzer to flush, fuel cell light turns on</t>
  </si>
  <si>
    <t>Close first valve</t>
  </si>
  <si>
    <t>Turn off electrolyzer, detach</t>
  </si>
  <si>
    <t>Wait until light turns off</t>
  </si>
  <si>
    <t>Close second valve</t>
  </si>
  <si>
    <t>Heat to 225C</t>
  </si>
  <si>
    <t>Vent pressure by opening then closing first valve</t>
  </si>
  <si>
    <t>Heat to 300C</t>
  </si>
  <si>
    <t>Open second valve while monitoring exit pressure guage</t>
  </si>
  <si>
    <t>Pray</t>
  </si>
  <si>
    <t>Disconnect heat</t>
  </si>
  <si>
    <t>Allow to cool</t>
  </si>
  <si>
    <t>Measure mass of capsule</t>
  </si>
  <si>
    <t xml:space="preserve">Temp (C) </t>
  </si>
  <si>
    <t>Pressure at Exit</t>
  </si>
  <si>
    <t>30V</t>
  </si>
  <si>
    <t>Commence slip-and-slide to hold 225C</t>
  </si>
  <si>
    <t>Slip-and-slide voltage: 22.3V</t>
  </si>
  <si>
    <t>Vent, no measurable pressure change at inlet</t>
  </si>
  <si>
    <t>Commence increase to 300C: 30V</t>
  </si>
  <si>
    <t>Initiate slip-and-slide to find voltage required to hold 300C</t>
  </si>
  <si>
    <t>Open second valve</t>
  </si>
  <si>
    <t>Increase voltage &amp; close second valve. To see if we can get any hydrogen to release</t>
  </si>
  <si>
    <t>~24V</t>
  </si>
  <si>
    <t>No lights :(</t>
  </si>
  <si>
    <t xml:space="preserve">Turn off heating source, extract material storage to be massed. </t>
  </si>
  <si>
    <t xml:space="preserve">Gerrick's note: There may be a bit of thermal resistance between the capsule and pipe, so its temperature may lag behind. </t>
  </si>
  <si>
    <t xml:space="preserve">Recommended next step: heat zone to 325C and leave for 30 min before opening second valve to electrolyzer. </t>
  </si>
  <si>
    <t>The capsule was about 100F when extracted (as measured by the thermal imaging camera)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</si>
</sst>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8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/>
      </font>
      <alignment horizontal="center" vertical="center" textRotation="0" wrapText="0" indent="0" justifyLastLine="0" shrinkToFit="0" readingOrder="0"/>
      <border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from Thermocouple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the Pipe'!$B$9</c:f>
              <c:strCache>
                <c:ptCount val="1"/>
                <c:pt idx="0">
                  <c:v>Temp from Thermocouple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the Pipe'!$A$10:$A$21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'Heating the Pipe'!$B$10:$B$21</c:f>
              <c:numCache>
                <c:formatCode>General</c:formatCode>
                <c:ptCount val="12"/>
                <c:pt idx="0">
                  <c:v>22.8</c:v>
                </c:pt>
                <c:pt idx="1">
                  <c:v>171.2</c:v>
                </c:pt>
                <c:pt idx="2">
                  <c:v>195.8</c:v>
                </c:pt>
                <c:pt idx="3">
                  <c:v>211.9</c:v>
                </c:pt>
                <c:pt idx="4">
                  <c:v>226</c:v>
                </c:pt>
                <c:pt idx="5">
                  <c:v>237</c:v>
                </c:pt>
                <c:pt idx="6">
                  <c:v>246.1</c:v>
                </c:pt>
                <c:pt idx="7">
                  <c:v>303</c:v>
                </c:pt>
                <c:pt idx="8">
                  <c:v>321.89999999999998</c:v>
                </c:pt>
                <c:pt idx="9">
                  <c:v>334.1</c:v>
                </c:pt>
                <c:pt idx="10">
                  <c:v>348</c:v>
                </c:pt>
                <c:pt idx="11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5-4C09-8E0A-9DE6EF0D2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131455"/>
        <c:axId val="1393131935"/>
      </c:scatterChart>
      <c:valAx>
        <c:axId val="139313145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935"/>
        <c:crosses val="autoZero"/>
        <c:crossBetween val="midCat"/>
      </c:valAx>
      <c:valAx>
        <c:axId val="13931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the Pipe'!$B$28</c:f>
              <c:strCache>
                <c:ptCount val="1"/>
                <c:pt idx="0">
                  <c:v>Temp from Thermocouple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'Heating the Pipe'!$A$29:$A$50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55</c:v>
                </c:pt>
              </c:numCache>
            </c:numRef>
          </c:xVal>
          <c:yVal>
            <c:numRef>
              <c:f>'Heating the Pipe'!$B$29:$B$50</c:f>
              <c:numCache>
                <c:formatCode>General</c:formatCode>
                <c:ptCount val="22"/>
                <c:pt idx="0">
                  <c:v>300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226</c:v>
                </c:pt>
                <c:pt idx="5">
                  <c:v>214</c:v>
                </c:pt>
                <c:pt idx="6">
                  <c:v>204</c:v>
                </c:pt>
                <c:pt idx="7">
                  <c:v>195.5</c:v>
                </c:pt>
                <c:pt idx="8">
                  <c:v>180.9</c:v>
                </c:pt>
                <c:pt idx="9">
                  <c:v>174.2</c:v>
                </c:pt>
                <c:pt idx="10">
                  <c:v>168.2</c:v>
                </c:pt>
                <c:pt idx="11">
                  <c:v>162.4</c:v>
                </c:pt>
                <c:pt idx="12">
                  <c:v>156.9</c:v>
                </c:pt>
                <c:pt idx="13">
                  <c:v>152.1</c:v>
                </c:pt>
                <c:pt idx="14">
                  <c:v>147.19999999999999</c:v>
                </c:pt>
                <c:pt idx="15">
                  <c:v>126.4</c:v>
                </c:pt>
                <c:pt idx="16">
                  <c:v>109.3</c:v>
                </c:pt>
                <c:pt idx="17">
                  <c:v>95.6</c:v>
                </c:pt>
                <c:pt idx="18">
                  <c:v>85.5</c:v>
                </c:pt>
                <c:pt idx="19">
                  <c:v>75.400000000000006</c:v>
                </c:pt>
                <c:pt idx="20">
                  <c:v>67.599999999999994</c:v>
                </c:pt>
                <c:pt idx="21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1-45C5-9E85-E2E5B010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06303"/>
        <c:axId val="1481308223"/>
      </c:scatterChart>
      <c:valAx>
        <c:axId val="14813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08223"/>
        <c:crosses val="autoZero"/>
        <c:crossBetween val="midCat"/>
      </c:valAx>
      <c:valAx>
        <c:axId val="14813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'Heating the Pipe (boil oil)'!$B$8</c:f>
              <c:strCache>
                <c:ptCount val="1"/>
                <c:pt idx="0">
                  <c:v>Temperature (C)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the Pipe (boil oil)'!$A$9:$A$37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xVal>
          <c:yVal>
            <c:numRef>
              <c:f>'Heating the Pipe (boil oil)'!$B$9:$B$37</c:f>
              <c:numCache>
                <c:formatCode>General</c:formatCode>
                <c:ptCount val="29"/>
                <c:pt idx="0">
                  <c:v>22.2</c:v>
                </c:pt>
                <c:pt idx="1">
                  <c:v>66.599999999999994</c:v>
                </c:pt>
                <c:pt idx="2">
                  <c:v>92.9</c:v>
                </c:pt>
                <c:pt idx="3">
                  <c:v>115</c:v>
                </c:pt>
                <c:pt idx="4">
                  <c:v>135</c:v>
                </c:pt>
                <c:pt idx="5">
                  <c:v>153</c:v>
                </c:pt>
                <c:pt idx="6">
                  <c:v>168.8</c:v>
                </c:pt>
                <c:pt idx="7">
                  <c:v>182.5</c:v>
                </c:pt>
                <c:pt idx="8">
                  <c:v>195.2</c:v>
                </c:pt>
                <c:pt idx="9">
                  <c:v>206.6</c:v>
                </c:pt>
                <c:pt idx="10">
                  <c:v>216.9</c:v>
                </c:pt>
                <c:pt idx="11">
                  <c:v>226</c:v>
                </c:pt>
                <c:pt idx="12">
                  <c:v>235.8</c:v>
                </c:pt>
                <c:pt idx="13">
                  <c:v>244.6</c:v>
                </c:pt>
                <c:pt idx="14">
                  <c:v>252.9</c:v>
                </c:pt>
                <c:pt idx="15">
                  <c:v>261.2</c:v>
                </c:pt>
                <c:pt idx="16">
                  <c:v>268.7</c:v>
                </c:pt>
                <c:pt idx="17">
                  <c:v>275.8</c:v>
                </c:pt>
                <c:pt idx="18">
                  <c:v>282.5</c:v>
                </c:pt>
                <c:pt idx="19">
                  <c:v>288.7</c:v>
                </c:pt>
                <c:pt idx="20">
                  <c:v>294.60000000000002</c:v>
                </c:pt>
                <c:pt idx="21">
                  <c:v>300.60000000000002</c:v>
                </c:pt>
                <c:pt idx="22">
                  <c:v>307.3</c:v>
                </c:pt>
                <c:pt idx="23">
                  <c:v>313.89999999999998</c:v>
                </c:pt>
                <c:pt idx="24">
                  <c:v>319.60000000000002</c:v>
                </c:pt>
                <c:pt idx="25">
                  <c:v>325</c:v>
                </c:pt>
                <c:pt idx="26">
                  <c:v>332</c:v>
                </c:pt>
                <c:pt idx="27">
                  <c:v>338</c:v>
                </c:pt>
                <c:pt idx="28">
                  <c:v>343.9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2-44AB-8C50-A33C2438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93408"/>
        <c:axId val="958893888"/>
      </c:scatterChart>
      <c:valAx>
        <c:axId val="958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3888"/>
        <c:crosses val="autoZero"/>
        <c:crossBetween val="midCat"/>
      </c:valAx>
      <c:valAx>
        <c:axId val="958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369093</xdr:colOff>
      <xdr:row>8</xdr:row>
      <xdr:rowOff>152400</xdr:rowOff>
    </xdr:from>
    <xdr:to>
      <xdr:col>13</xdr:col>
      <xdr:colOff>407193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D7367-6031-645F-BE84-4C395012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369093</xdr:colOff>
      <xdr:row>26</xdr:row>
      <xdr:rowOff>123825</xdr:rowOff>
    </xdr:from>
    <xdr:to>
      <xdr:col>13</xdr:col>
      <xdr:colOff>407193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CEDDE-12CE-FA2A-6892-EF5836AA90E9}"/>
            </a:ext>
            <a:ext uri="{147F2762-F138-4A5C-976F-8EAC2B608ADB}">
              <a16:predDERef xmlns:a16="http://schemas.microsoft.com/office/drawing/2014/main" pred="{F3ED7367-6031-645F-BE84-4C395012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241904</xdr:colOff>
      <xdr:row>2</xdr:row>
      <xdr:rowOff>177885</xdr:rowOff>
    </xdr:from>
    <xdr:to>
      <xdr:col>23</xdr:col>
      <xdr:colOff>73523</xdr:colOff>
      <xdr:row>52</xdr:row>
      <xdr:rowOff>31229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764043-2662-B0EC-21AF-40F1A17E1C93}"/>
            </a:ext>
            <a:ext uri="{147F2762-F138-4A5C-976F-8EAC2B608ADB}">
              <a16:predDERef xmlns:a16="http://schemas.microsoft.com/office/drawing/2014/main" pred="{2D0CEDDE-12CE-FA2A-6892-EF5836AA90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514"/>
        <a:stretch/>
      </xdr:blipFill>
      <xdr:spPr>
        <a:xfrm>
          <a:off x="10016740" y="537024"/>
          <a:ext cx="5663731" cy="8831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571501</xdr:colOff>
      <xdr:row>0</xdr:row>
      <xdr:rowOff>38100</xdr:rowOff>
    </xdr:from>
    <xdr:to>
      <xdr:col>16</xdr:col>
      <xdr:colOff>438151</xdr:colOff>
      <xdr:row>24</xdr:row>
      <xdr:rowOff>70978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5CEE0-350E-3C36-5C13-E6CC3F9B9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57" r="25392"/>
        <a:stretch/>
      </xdr:blipFill>
      <xdr:spPr>
        <a:xfrm>
          <a:off x="5762626" y="38100"/>
          <a:ext cx="5048250" cy="4376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454818</xdr:colOff>
      <xdr:row>10</xdr:row>
      <xdr:rowOff>152400</xdr:rowOff>
    </xdr:from>
    <xdr:to>
      <xdr:col>13</xdr:col>
      <xdr:colOff>492918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FF323-B201-D08F-0D7F-0E6967DE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560808</xdr:colOff>
      <xdr:row>0</xdr:row>
      <xdr:rowOff>-3165</xdr:rowOff>
    </xdr:from>
    <xdr:to>
      <xdr:col>14</xdr:col>
      <xdr:colOff>271963</xdr:colOff>
      <xdr:row>7</xdr:row>
      <xdr:rowOff>71283</xdr:rowOff>
    </xdr:to>
    <xdr:pic>
      <xdr:nvPicPr>
        <xdr:cNvPr id="2" name="Picture 1" descr="The first mass measurement, 2:36pm 4/24/23">
          <a:extLst>
            <a:ext uri="{FF2B5EF4-FFF2-40B4-BE49-F238E27FC236}">
              <a16:creationId xmlns:a16="http://schemas.microsoft.com/office/drawing/2014/main" id="{4842D908-896E-6D5B-3FCD-14CD65654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5558" y="-3165"/>
          <a:ext cx="930355" cy="13412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D8BA9A-0B03-428E-ACEF-BEC8DB5D2E52}" name="Table2" displayName="Table2" ref="A3:C8" totalsRowShown="0">
  <autoFilter ref="A3:C8" xr:uid="{70D8BA9A-0B03-428E-ACEF-BEC8DB5D2E52}">
    <filterColumn colId="0" hiddenButton="1"/>
    <filterColumn colId="1" hiddenButton="1"/>
    <filterColumn colId="2" hiddenButton="1"/>
  </autoFilter>
  <tableColumns count="3">
    <tableColumn id="1" xr3:uid="{94D95144-1060-4484-94D7-87E5EAEDB2A7}" name="Mass (g)"/>
    <tableColumn id="2" xr3:uid="{19786C7E-1B4B-41D8-A9CD-634E2A84B647}" name="Time &amp; Day"/>
    <tableColumn id="3" xr3:uid="{C43D0D77-2B59-48D1-812B-367906E9B9C6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ED8DE-3419-4ED5-BFD2-D90FA67DF799}" name="Table1" displayName="Table1" ref="Q33:U44" totalsRowShown="0" headerRowDxfId="9" dataDxfId="8" headerRowBorderDxfId="6" tableBorderDxfId="7" totalsRowBorderDxfId="5">
  <autoFilter ref="Q33:U44" xr:uid="{E78ED8DE-3419-4ED5-BFD2-D90FA67DF79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976CCD9-3A98-45DE-90A8-279B4E60C508}" name="Pressure (inWc)" dataDxfId="4"/>
    <tableColumn id="2" xr3:uid="{7AA9BC43-C8AA-4CC6-8DEE-D6FA50D6E378}" name="Pressure (KPa)" dataDxfId="3">
      <calculatedColumnFormula>Q34/4.019</calculatedColumnFormula>
    </tableColumn>
    <tableColumn id="3" xr3:uid="{91709D00-6F9F-4DED-A451-0667B031B0C2}" name="Tempature (C)" dataDxfId="2"/>
    <tableColumn id="4" xr3:uid="{65FB3461-2B3D-464C-A74F-64EAD672F413}" name="Tempature (K)" dataDxfId="1">
      <calculatedColumnFormula>S34+273.15</calculatedColumnFormula>
    </tableColumn>
    <tableColumn id="5" xr3:uid="{480617B8-A73E-4049-B845-1784DAAB795C}" name="m (g)" dataDxfId="0">
      <calculatedColumnFormula>(R34*$N$36)/($N$38*T34)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zoomScale="111" workbookViewId="0">
      <selection activeCell="N26" sqref="N26"/>
    </sheetView>
  </sheetViews>
  <sheetFormatPr defaultRowHeight="15"/>
  <cols>
    <col min="1" max="1" width="10.42578125" bestFit="1" customWidth="1"/>
    <col min="2" max="2" width="17.5703125" customWidth="1"/>
  </cols>
  <sheetData>
    <row r="1" spans="1:4">
      <c r="A1" t="s">
        <v>0</v>
      </c>
    </row>
    <row r="2" spans="1:4">
      <c r="A2" s="1">
        <v>45034</v>
      </c>
    </row>
    <row r="3" spans="1:4">
      <c r="A3" t="s">
        <v>1</v>
      </c>
    </row>
    <row r="4" spans="1:4">
      <c r="A4" t="s">
        <v>2</v>
      </c>
    </row>
    <row r="6" spans="1:4">
      <c r="A6" t="s">
        <v>3</v>
      </c>
    </row>
    <row r="9" spans="1:4">
      <c r="A9" t="s">
        <v>4</v>
      </c>
      <c r="B9" t="s">
        <v>5</v>
      </c>
      <c r="C9" t="s">
        <v>6</v>
      </c>
    </row>
    <row r="10" spans="1:4">
      <c r="A10">
        <v>0</v>
      </c>
      <c r="B10">
        <v>22.8</v>
      </c>
    </row>
    <row r="11" spans="1:4">
      <c r="A11">
        <v>10</v>
      </c>
      <c r="B11">
        <v>171.2</v>
      </c>
      <c r="C11">
        <f>B11-B10</f>
        <v>148.39999999999998</v>
      </c>
    </row>
    <row r="12" spans="1:4">
      <c r="A12">
        <v>15</v>
      </c>
      <c r="B12">
        <v>195.8</v>
      </c>
      <c r="C12">
        <f t="shared" ref="C12:C14" si="0">B12-B11</f>
        <v>24.600000000000023</v>
      </c>
    </row>
    <row r="13" spans="1:4">
      <c r="A13">
        <v>20</v>
      </c>
      <c r="B13">
        <v>211.9</v>
      </c>
      <c r="C13">
        <f t="shared" si="0"/>
        <v>16.099999999999994</v>
      </c>
    </row>
    <row r="14" spans="1:4">
      <c r="A14">
        <v>25</v>
      </c>
      <c r="B14">
        <v>226</v>
      </c>
      <c r="C14">
        <f t="shared" si="0"/>
        <v>14.099999999999994</v>
      </c>
    </row>
    <row r="15" spans="1:4">
      <c r="A15">
        <v>30</v>
      </c>
      <c r="B15">
        <v>237</v>
      </c>
      <c r="C15">
        <f t="shared" ref="C15:C20" si="1">B15-B14</f>
        <v>11</v>
      </c>
    </row>
    <row r="16" spans="1:4">
      <c r="A16">
        <v>35</v>
      </c>
      <c r="B16">
        <v>246.1</v>
      </c>
      <c r="C16">
        <f t="shared" si="1"/>
        <v>9.0999999999999943</v>
      </c>
      <c r="D16" t="s">
        <v>7</v>
      </c>
    </row>
    <row r="17" spans="1:4">
      <c r="A17">
        <v>40</v>
      </c>
      <c r="B17">
        <v>303</v>
      </c>
      <c r="C17">
        <f t="shared" si="1"/>
        <v>56.900000000000006</v>
      </c>
    </row>
    <row r="18" spans="1:4">
      <c r="A18">
        <v>45</v>
      </c>
      <c r="B18">
        <v>321.89999999999998</v>
      </c>
      <c r="C18">
        <f t="shared" si="1"/>
        <v>18.899999999999977</v>
      </c>
    </row>
    <row r="19" spans="1:4">
      <c r="A19">
        <v>50</v>
      </c>
      <c r="B19">
        <v>334.1</v>
      </c>
      <c r="C19">
        <f t="shared" si="1"/>
        <v>12.200000000000045</v>
      </c>
    </row>
    <row r="20" spans="1:4">
      <c r="A20">
        <v>55</v>
      </c>
      <c r="B20">
        <v>348</v>
      </c>
      <c r="C20">
        <f t="shared" si="1"/>
        <v>13.899999999999977</v>
      </c>
      <c r="D20" t="s">
        <v>8</v>
      </c>
    </row>
    <row r="21" spans="1:4">
      <c r="A21">
        <v>60</v>
      </c>
      <c r="B21">
        <v>350</v>
      </c>
      <c r="D21" t="s">
        <v>9</v>
      </c>
    </row>
    <row r="23" spans="1:4">
      <c r="A23" t="s">
        <v>10</v>
      </c>
    </row>
    <row r="24" spans="1:4">
      <c r="A24" t="s">
        <v>11</v>
      </c>
    </row>
    <row r="26" spans="1:4">
      <c r="A26" t="s">
        <v>12</v>
      </c>
    </row>
    <row r="28" spans="1:4">
      <c r="A28" t="s">
        <v>4</v>
      </c>
      <c r="B28" t="s">
        <v>5</v>
      </c>
      <c r="C28" t="s">
        <v>13</v>
      </c>
    </row>
    <row r="29" spans="1:4">
      <c r="A29">
        <v>0</v>
      </c>
      <c r="B29">
        <v>300</v>
      </c>
    </row>
    <row r="30" spans="1:4">
      <c r="A30">
        <v>1</v>
      </c>
      <c r="B30">
        <v>266</v>
      </c>
      <c r="C30">
        <f t="shared" ref="C30:C50" si="2">B29-B30</f>
        <v>34</v>
      </c>
    </row>
    <row r="31" spans="1:4">
      <c r="A31">
        <v>2</v>
      </c>
      <c r="B31">
        <v>252</v>
      </c>
      <c r="C31">
        <f t="shared" si="2"/>
        <v>14</v>
      </c>
    </row>
    <row r="32" spans="1:4">
      <c r="A32">
        <v>3</v>
      </c>
      <c r="B32">
        <v>238</v>
      </c>
      <c r="C32">
        <f t="shared" si="2"/>
        <v>14</v>
      </c>
    </row>
    <row r="33" spans="1:7">
      <c r="A33">
        <v>4</v>
      </c>
      <c r="B33">
        <v>226</v>
      </c>
      <c r="C33">
        <f t="shared" si="2"/>
        <v>12</v>
      </c>
    </row>
    <row r="34" spans="1:7">
      <c r="A34">
        <v>5</v>
      </c>
      <c r="B34">
        <v>214</v>
      </c>
      <c r="C34">
        <f t="shared" si="2"/>
        <v>12</v>
      </c>
    </row>
    <row r="35" spans="1:7">
      <c r="A35">
        <v>6</v>
      </c>
      <c r="B35">
        <v>204</v>
      </c>
      <c r="C35">
        <f t="shared" si="2"/>
        <v>10</v>
      </c>
    </row>
    <row r="36" spans="1:7">
      <c r="A36">
        <v>7</v>
      </c>
      <c r="B36">
        <v>195.5</v>
      </c>
      <c r="C36">
        <f t="shared" si="2"/>
        <v>8.5</v>
      </c>
    </row>
    <row r="37" spans="1:7">
      <c r="A37">
        <v>9</v>
      </c>
      <c r="B37">
        <v>180.9</v>
      </c>
      <c r="C37">
        <f t="shared" si="2"/>
        <v>14.599999999999994</v>
      </c>
    </row>
    <row r="38" spans="1:7">
      <c r="A38">
        <v>10</v>
      </c>
      <c r="B38">
        <v>174.2</v>
      </c>
      <c r="C38">
        <f t="shared" si="2"/>
        <v>6.7000000000000171</v>
      </c>
    </row>
    <row r="39" spans="1:7">
      <c r="A39">
        <v>11</v>
      </c>
      <c r="B39">
        <v>168.2</v>
      </c>
      <c r="C39">
        <f t="shared" si="2"/>
        <v>6</v>
      </c>
    </row>
    <row r="40" spans="1:7">
      <c r="A40">
        <v>12</v>
      </c>
      <c r="B40">
        <v>162.4</v>
      </c>
      <c r="C40">
        <f t="shared" si="2"/>
        <v>5.7999999999999829</v>
      </c>
    </row>
    <row r="41" spans="1:7">
      <c r="A41">
        <v>13</v>
      </c>
      <c r="B41">
        <v>156.9</v>
      </c>
      <c r="C41">
        <f t="shared" si="2"/>
        <v>5.5</v>
      </c>
    </row>
    <row r="42" spans="1:7">
      <c r="A42">
        <v>14</v>
      </c>
      <c r="B42">
        <v>152.1</v>
      </c>
      <c r="C42">
        <f t="shared" si="2"/>
        <v>4.8000000000000114</v>
      </c>
    </row>
    <row r="43" spans="1:7">
      <c r="A43">
        <v>15</v>
      </c>
      <c r="B43">
        <v>147.19999999999999</v>
      </c>
      <c r="C43">
        <f t="shared" si="2"/>
        <v>4.9000000000000057</v>
      </c>
    </row>
    <row r="44" spans="1:7">
      <c r="A44">
        <v>20</v>
      </c>
      <c r="B44">
        <v>126.4</v>
      </c>
      <c r="C44">
        <f t="shared" si="2"/>
        <v>20.799999999999983</v>
      </c>
      <c r="E44" t="s">
        <v>14</v>
      </c>
    </row>
    <row r="45" spans="1:7">
      <c r="A45">
        <v>25</v>
      </c>
      <c r="B45">
        <v>109.3</v>
      </c>
      <c r="C45">
        <f t="shared" si="2"/>
        <v>17.100000000000009</v>
      </c>
      <c r="E45" t="s">
        <v>15</v>
      </c>
      <c r="F45">
        <v>75</v>
      </c>
      <c r="G45" t="s">
        <v>16</v>
      </c>
    </row>
    <row r="46" spans="1:7">
      <c r="A46">
        <v>30</v>
      </c>
      <c r="B46">
        <v>95.6</v>
      </c>
      <c r="C46">
        <f t="shared" si="2"/>
        <v>13.700000000000003</v>
      </c>
      <c r="F46" s="3">
        <f>(75-32)*5/9</f>
        <v>23.888888888888889</v>
      </c>
      <c r="G46" t="s">
        <v>17</v>
      </c>
    </row>
    <row r="47" spans="1:7">
      <c r="A47">
        <v>35</v>
      </c>
      <c r="B47">
        <v>85.5</v>
      </c>
      <c r="C47">
        <f t="shared" si="2"/>
        <v>10.099999999999994</v>
      </c>
      <c r="E47" t="s">
        <v>18</v>
      </c>
      <c r="F47" s="3">
        <f>B29-F46</f>
        <v>276.11111111111109</v>
      </c>
      <c r="G47" t="s">
        <v>17</v>
      </c>
    </row>
    <row r="48" spans="1:7">
      <c r="A48">
        <v>40</v>
      </c>
      <c r="B48">
        <v>75.400000000000006</v>
      </c>
      <c r="C48">
        <f t="shared" si="2"/>
        <v>10.099999999999994</v>
      </c>
      <c r="E48" s="2">
        <v>0.63200000000000001</v>
      </c>
      <c r="F48" s="3">
        <f>F47*E48</f>
        <v>174.5022222222222</v>
      </c>
      <c r="G48" t="s">
        <v>17</v>
      </c>
    </row>
    <row r="49" spans="1:7">
      <c r="A49">
        <v>45</v>
      </c>
      <c r="B49">
        <v>67.599999999999994</v>
      </c>
      <c r="C49">
        <f t="shared" si="2"/>
        <v>7.8000000000000114</v>
      </c>
      <c r="E49" t="s">
        <v>19</v>
      </c>
      <c r="F49">
        <v>10</v>
      </c>
      <c r="G49" t="s">
        <v>20</v>
      </c>
    </row>
    <row r="50" spans="1:7">
      <c r="A50">
        <v>55</v>
      </c>
      <c r="B50">
        <v>54.6</v>
      </c>
      <c r="C50">
        <f t="shared" si="2"/>
        <v>12.999999999999993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C483-6BE3-435F-83ED-4F462FF8DDA9}">
  <dimension ref="A1:B20"/>
  <sheetViews>
    <sheetView workbookViewId="0">
      <selection activeCell="A20" sqref="A20"/>
    </sheetView>
  </sheetViews>
  <sheetFormatPr defaultRowHeight="15"/>
  <cols>
    <col min="1" max="1" width="9.140625" bestFit="1" customWidth="1"/>
  </cols>
  <sheetData>
    <row r="1" spans="1:2">
      <c r="A1" t="s">
        <v>21</v>
      </c>
    </row>
    <row r="2" spans="1:2">
      <c r="A2" s="1">
        <v>45035</v>
      </c>
    </row>
    <row r="3" spans="1:2">
      <c r="A3" t="s">
        <v>22</v>
      </c>
    </row>
    <row r="4" spans="1:2">
      <c r="A4" t="s">
        <v>23</v>
      </c>
    </row>
    <row r="6" spans="1:2">
      <c r="A6" t="s">
        <v>24</v>
      </c>
    </row>
    <row r="7" spans="1:2">
      <c r="A7" t="s">
        <v>25</v>
      </c>
    </row>
    <row r="8" spans="1:2">
      <c r="A8" t="s">
        <v>26</v>
      </c>
    </row>
    <row r="10" spans="1:2">
      <c r="A10" t="s">
        <v>27</v>
      </c>
    </row>
    <row r="13" spans="1:2">
      <c r="A13" t="s">
        <v>28</v>
      </c>
      <c r="B13" t="s">
        <v>29</v>
      </c>
    </row>
    <row r="14" spans="1:2">
      <c r="A14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2FA8-F24D-4A9A-A722-7A45B994746E}">
  <dimension ref="A1:V49"/>
  <sheetViews>
    <sheetView workbookViewId="0">
      <selection activeCell="P22" sqref="P22"/>
    </sheetView>
  </sheetViews>
  <sheetFormatPr defaultRowHeight="15"/>
  <cols>
    <col min="1" max="1" width="14.85546875" customWidth="1"/>
    <col min="2" max="2" width="15" bestFit="1" customWidth="1"/>
    <col min="3" max="3" width="13.85546875" bestFit="1" customWidth="1"/>
    <col min="16" max="17" width="15" bestFit="1" customWidth="1"/>
    <col min="18" max="19" width="13.85546875" bestFit="1" customWidth="1"/>
    <col min="21" max="21" width="19.42578125" customWidth="1"/>
  </cols>
  <sheetData>
    <row r="1" spans="1:22">
      <c r="A1" t="s">
        <v>0</v>
      </c>
    </row>
    <row r="2" spans="1:22">
      <c r="A2" s="1">
        <v>45037</v>
      </c>
    </row>
    <row r="3" spans="1:22">
      <c r="A3" t="s">
        <v>35</v>
      </c>
      <c r="L3" s="5" t="s">
        <v>36</v>
      </c>
      <c r="M3" s="5"/>
      <c r="N3" s="5" t="s">
        <v>37</v>
      </c>
      <c r="P3" t="s">
        <v>38</v>
      </c>
      <c r="Q3" t="s">
        <v>39</v>
      </c>
      <c r="R3" t="s">
        <v>40</v>
      </c>
      <c r="S3" t="s">
        <v>41</v>
      </c>
      <c r="U3" t="s">
        <v>42</v>
      </c>
    </row>
    <row r="4" spans="1:22">
      <c r="A4" t="s">
        <v>43</v>
      </c>
      <c r="L4" s="5" t="s">
        <v>44</v>
      </c>
      <c r="M4" s="5">
        <v>0.46899999999999997</v>
      </c>
      <c r="N4" s="5" t="s">
        <v>45</v>
      </c>
      <c r="P4">
        <v>0</v>
      </c>
      <c r="Q4">
        <f>P4/4.019</f>
        <v>0</v>
      </c>
      <c r="R4" s="4">
        <v>21.9</v>
      </c>
      <c r="S4" s="6">
        <f>R4+273.15</f>
        <v>295.04999999999995</v>
      </c>
      <c r="U4">
        <f>(Q4*$M$4)/($M$6*S4)</f>
        <v>0</v>
      </c>
    </row>
    <row r="5" spans="1:22">
      <c r="L5" s="5" t="s">
        <v>42</v>
      </c>
      <c r="M5" s="5"/>
      <c r="N5" s="5" t="s">
        <v>46</v>
      </c>
      <c r="P5">
        <v>0.8</v>
      </c>
      <c r="Q5">
        <f t="shared" ref="Q5:Q9" si="0">P5/4.019</f>
        <v>0.19905449116695695</v>
      </c>
      <c r="R5" s="4">
        <v>21.9</v>
      </c>
      <c r="S5" s="6">
        <f t="shared" ref="S5:S9" si="1">R5+273.15</f>
        <v>295.04999999999995</v>
      </c>
      <c r="U5">
        <f t="shared" ref="U5:U9" si="2">(Q5*$M$4)/($M$6*S5)</f>
        <v>7.6723878325792011E-5</v>
      </c>
    </row>
    <row r="6" spans="1:22">
      <c r="A6" t="s">
        <v>47</v>
      </c>
      <c r="B6" t="s">
        <v>48</v>
      </c>
      <c r="L6" s="5" t="s">
        <v>49</v>
      </c>
      <c r="M6" s="5">
        <v>4.1239999999999997</v>
      </c>
      <c r="N6" s="5" t="s">
        <v>50</v>
      </c>
      <c r="P6">
        <v>0.8</v>
      </c>
      <c r="Q6">
        <f t="shared" si="0"/>
        <v>0.19905449116695695</v>
      </c>
      <c r="R6" s="4">
        <v>22</v>
      </c>
      <c r="S6" s="6">
        <f t="shared" si="1"/>
        <v>295.14999999999998</v>
      </c>
      <c r="U6">
        <f t="shared" si="2"/>
        <v>7.6697883449178167E-5</v>
      </c>
    </row>
    <row r="7" spans="1:22">
      <c r="L7" s="5" t="s">
        <v>51</v>
      </c>
      <c r="M7" s="5"/>
      <c r="N7" s="5" t="s">
        <v>52</v>
      </c>
      <c r="P7">
        <v>1</v>
      </c>
      <c r="Q7">
        <f t="shared" si="0"/>
        <v>0.24881811395869619</v>
      </c>
      <c r="R7" s="4">
        <v>22</v>
      </c>
      <c r="S7" s="6">
        <f t="shared" si="1"/>
        <v>295.14999999999998</v>
      </c>
      <c r="U7">
        <f t="shared" si="2"/>
        <v>9.5872354311472691E-5</v>
      </c>
    </row>
    <row r="8" spans="1:22">
      <c r="A8" t="s">
        <v>53</v>
      </c>
      <c r="B8" t="s">
        <v>38</v>
      </c>
      <c r="C8" t="s">
        <v>40</v>
      </c>
      <c r="K8" t="s">
        <v>54</v>
      </c>
      <c r="P8">
        <v>1</v>
      </c>
      <c r="Q8">
        <f t="shared" si="0"/>
        <v>0.24881811395869619</v>
      </c>
      <c r="R8" s="4">
        <v>22</v>
      </c>
      <c r="S8" s="6">
        <f t="shared" si="1"/>
        <v>295.14999999999998</v>
      </c>
      <c r="U8">
        <f t="shared" si="2"/>
        <v>9.5872354311472691E-5</v>
      </c>
    </row>
    <row r="9" spans="1:22">
      <c r="A9">
        <v>0</v>
      </c>
      <c r="B9">
        <v>0</v>
      </c>
      <c r="C9" s="4">
        <v>21.9</v>
      </c>
      <c r="P9">
        <v>1.2</v>
      </c>
      <c r="Q9">
        <f t="shared" si="0"/>
        <v>0.29858173675043542</v>
      </c>
      <c r="R9" s="4">
        <v>22</v>
      </c>
      <c r="S9" s="6">
        <f t="shared" si="1"/>
        <v>295.14999999999998</v>
      </c>
      <c r="U9">
        <f t="shared" si="2"/>
        <v>1.1504682517376723E-4</v>
      </c>
    </row>
    <row r="10" spans="1:22">
      <c r="A10">
        <v>60</v>
      </c>
      <c r="B10">
        <v>0.8</v>
      </c>
      <c r="C10" s="4">
        <v>21.9</v>
      </c>
    </row>
    <row r="11" spans="1:22">
      <c r="A11">
        <v>90</v>
      </c>
      <c r="B11">
        <v>0.8</v>
      </c>
      <c r="C11" s="4">
        <v>22</v>
      </c>
    </row>
    <row r="12" spans="1:22">
      <c r="A12">
        <v>120</v>
      </c>
      <c r="B12">
        <v>1</v>
      </c>
      <c r="C12" s="4">
        <v>22</v>
      </c>
    </row>
    <row r="13" spans="1:22">
      <c r="A13">
        <v>180</v>
      </c>
      <c r="B13">
        <v>1</v>
      </c>
      <c r="C13" s="4">
        <v>22</v>
      </c>
      <c r="U13" s="7">
        <f>U9/4</f>
        <v>2.8761706293441807E-5</v>
      </c>
    </row>
    <row r="14" spans="1:22">
      <c r="A14">
        <v>240</v>
      </c>
      <c r="B14">
        <v>1.2</v>
      </c>
      <c r="C14" s="4">
        <v>22</v>
      </c>
      <c r="U14">
        <v>2.87E-5</v>
      </c>
      <c r="V14" t="s">
        <v>55</v>
      </c>
    </row>
    <row r="15" spans="1:22">
      <c r="C15" s="4"/>
    </row>
    <row r="16" spans="1:22">
      <c r="C16" s="4"/>
    </row>
    <row r="17" spans="1:4">
      <c r="C17" s="4"/>
    </row>
    <row r="18" spans="1:4">
      <c r="C18" s="4"/>
      <c r="D18" t="s">
        <v>56</v>
      </c>
    </row>
    <row r="19" spans="1:4">
      <c r="A19">
        <v>0</v>
      </c>
      <c r="B19">
        <v>1.8</v>
      </c>
      <c r="C19" s="4">
        <v>21.9</v>
      </c>
    </row>
    <row r="20" spans="1:4">
      <c r="A20">
        <v>30</v>
      </c>
      <c r="B20">
        <v>1.8</v>
      </c>
      <c r="C20" s="4">
        <v>22</v>
      </c>
    </row>
    <row r="21" spans="1:4">
      <c r="A21">
        <v>60</v>
      </c>
      <c r="B21">
        <v>1.9</v>
      </c>
      <c r="C21" s="4">
        <v>22</v>
      </c>
    </row>
    <row r="22" spans="1:4">
      <c r="A22">
        <v>90</v>
      </c>
      <c r="B22">
        <v>2.1</v>
      </c>
      <c r="C22" s="4">
        <v>22</v>
      </c>
      <c r="D22" t="s">
        <v>57</v>
      </c>
    </row>
    <row r="23" spans="1:4">
      <c r="C23" s="4"/>
    </row>
    <row r="24" spans="1:4">
      <c r="C24" s="4"/>
    </row>
    <row r="25" spans="1:4">
      <c r="C25" s="4"/>
    </row>
    <row r="26" spans="1:4">
      <c r="A26" t="s">
        <v>58</v>
      </c>
      <c r="B26" t="s">
        <v>59</v>
      </c>
      <c r="C26" s="4"/>
    </row>
    <row r="27" spans="1:4">
      <c r="A27">
        <v>0</v>
      </c>
      <c r="B27">
        <v>0</v>
      </c>
      <c r="C27" s="4">
        <v>20.6</v>
      </c>
    </row>
    <row r="28" spans="1:4">
      <c r="A28">
        <v>80</v>
      </c>
      <c r="B28">
        <v>1</v>
      </c>
      <c r="C28" s="4">
        <v>20.5</v>
      </c>
    </row>
    <row r="29" spans="1:4">
      <c r="A29">
        <v>120</v>
      </c>
      <c r="B29">
        <v>1.2</v>
      </c>
      <c r="C29" s="4">
        <v>20.399999999999999</v>
      </c>
    </row>
    <row r="30" spans="1:4">
      <c r="C30" s="4"/>
    </row>
    <row r="31" spans="1:4">
      <c r="C31" s="4"/>
    </row>
    <row r="32" spans="1:4">
      <c r="A32" t="s">
        <v>60</v>
      </c>
      <c r="C32" s="4"/>
    </row>
    <row r="33" spans="1:3">
      <c r="A33" t="s">
        <v>61</v>
      </c>
      <c r="B33" t="s">
        <v>62</v>
      </c>
    </row>
    <row r="34" spans="1:3">
      <c r="A34" t="s">
        <v>19</v>
      </c>
      <c r="B34" t="s">
        <v>63</v>
      </c>
      <c r="C34" t="s">
        <v>64</v>
      </c>
    </row>
    <row r="35" spans="1:3">
      <c r="A35">
        <v>0</v>
      </c>
      <c r="B35">
        <v>0</v>
      </c>
      <c r="C35">
        <v>20.3</v>
      </c>
    </row>
    <row r="36" spans="1:3">
      <c r="A36">
        <v>60</v>
      </c>
      <c r="B36">
        <v>0.4</v>
      </c>
      <c r="C36">
        <v>20.399999999999999</v>
      </c>
    </row>
    <row r="37" spans="1:3">
      <c r="A37">
        <v>90</v>
      </c>
      <c r="B37">
        <v>0.4</v>
      </c>
      <c r="C37">
        <v>20.399999999999999</v>
      </c>
    </row>
    <row r="38" spans="1:3">
      <c r="A38">
        <v>120</v>
      </c>
      <c r="B38">
        <v>0.4</v>
      </c>
      <c r="C38">
        <v>20.5</v>
      </c>
    </row>
    <row r="39" spans="1:3">
      <c r="A39">
        <v>150</v>
      </c>
      <c r="B39">
        <v>0.4</v>
      </c>
      <c r="C39">
        <v>20.5</v>
      </c>
    </row>
    <row r="40" spans="1:3">
      <c r="A40">
        <v>180</v>
      </c>
      <c r="B40">
        <v>0.4</v>
      </c>
      <c r="C40">
        <v>20.5</v>
      </c>
    </row>
    <row r="41" spans="1:3">
      <c r="A41">
        <v>240</v>
      </c>
      <c r="B41">
        <v>0.4</v>
      </c>
      <c r="C41">
        <v>20.6</v>
      </c>
    </row>
    <row r="42" spans="1:3">
      <c r="A42">
        <v>300</v>
      </c>
      <c r="B42">
        <v>0.4</v>
      </c>
      <c r="C42">
        <v>20.9</v>
      </c>
    </row>
    <row r="43" spans="1:3">
      <c r="A43">
        <v>360</v>
      </c>
      <c r="B43">
        <v>0.4</v>
      </c>
      <c r="C43">
        <v>20.8</v>
      </c>
    </row>
    <row r="44" spans="1:3">
      <c r="A44">
        <v>420</v>
      </c>
      <c r="B44">
        <v>0.4</v>
      </c>
      <c r="C44">
        <v>20.8</v>
      </c>
    </row>
    <row r="45" spans="1:3">
      <c r="A45">
        <v>480</v>
      </c>
      <c r="B45">
        <v>0.4</v>
      </c>
      <c r="C45">
        <v>20.9</v>
      </c>
    </row>
    <row r="46" spans="1:3">
      <c r="A46">
        <v>540</v>
      </c>
      <c r="B46">
        <v>0.4</v>
      </c>
      <c r="C46">
        <v>20.9</v>
      </c>
    </row>
    <row r="47" spans="1:3">
      <c r="A47">
        <v>600</v>
      </c>
      <c r="B47">
        <v>0.4</v>
      </c>
      <c r="C47">
        <v>20.9</v>
      </c>
    </row>
    <row r="48" spans="1:3">
      <c r="A48">
        <v>660</v>
      </c>
      <c r="B48">
        <v>0.4</v>
      </c>
      <c r="C48">
        <v>21</v>
      </c>
    </row>
    <row r="49" spans="1:3">
      <c r="A49">
        <v>720</v>
      </c>
      <c r="B49">
        <v>0.4</v>
      </c>
      <c r="C4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5E6C-9DB8-4B57-BDF5-8C52BA75A042}">
  <dimension ref="A1:C41"/>
  <sheetViews>
    <sheetView workbookViewId="0"/>
  </sheetViews>
  <sheetFormatPr defaultRowHeight="15"/>
  <cols>
    <col min="1" max="1" width="9.140625" bestFit="1" customWidth="1"/>
  </cols>
  <sheetData>
    <row r="1" spans="1:3">
      <c r="A1" t="s">
        <v>65</v>
      </c>
    </row>
    <row r="2" spans="1:3">
      <c r="A2" s="1">
        <v>45040</v>
      </c>
    </row>
    <row r="3" spans="1:3">
      <c r="A3" s="8">
        <v>0.58680555555555558</v>
      </c>
    </row>
    <row r="4" spans="1:3">
      <c r="A4" t="s">
        <v>23</v>
      </c>
    </row>
    <row r="6" spans="1:3">
      <c r="A6" t="s">
        <v>66</v>
      </c>
    </row>
    <row r="8" spans="1:3">
      <c r="A8" t="s">
        <v>4</v>
      </c>
      <c r="B8" t="s">
        <v>67</v>
      </c>
      <c r="C8" t="s">
        <v>68</v>
      </c>
    </row>
    <row r="9" spans="1:3">
      <c r="A9">
        <v>0</v>
      </c>
      <c r="B9">
        <v>22.2</v>
      </c>
    </row>
    <row r="10" spans="1:3">
      <c r="A10">
        <v>0.5</v>
      </c>
      <c r="B10">
        <v>66.599999999999994</v>
      </c>
      <c r="C10">
        <f>B10-B9</f>
        <v>44.399999999999991</v>
      </c>
    </row>
    <row r="11" spans="1:3">
      <c r="A11">
        <v>1</v>
      </c>
      <c r="B11">
        <v>92.9</v>
      </c>
      <c r="C11">
        <f t="shared" ref="C11:C39" si="0">B11-B10</f>
        <v>26.300000000000011</v>
      </c>
    </row>
    <row r="12" spans="1:3">
      <c r="A12">
        <v>1.5</v>
      </c>
      <c r="B12">
        <v>115</v>
      </c>
      <c r="C12">
        <f t="shared" si="0"/>
        <v>22.099999999999994</v>
      </c>
    </row>
    <row r="13" spans="1:3">
      <c r="A13">
        <v>2</v>
      </c>
      <c r="B13">
        <v>135</v>
      </c>
      <c r="C13">
        <f t="shared" si="0"/>
        <v>20</v>
      </c>
    </row>
    <row r="14" spans="1:3">
      <c r="A14">
        <v>2.5</v>
      </c>
      <c r="B14">
        <v>153</v>
      </c>
      <c r="C14">
        <f t="shared" si="0"/>
        <v>18</v>
      </c>
    </row>
    <row r="15" spans="1:3">
      <c r="A15">
        <v>3</v>
      </c>
      <c r="B15">
        <v>168.8</v>
      </c>
      <c r="C15">
        <f t="shared" si="0"/>
        <v>15.800000000000011</v>
      </c>
    </row>
    <row r="16" spans="1:3">
      <c r="A16">
        <v>3.5</v>
      </c>
      <c r="B16">
        <v>182.5</v>
      </c>
      <c r="C16">
        <f t="shared" si="0"/>
        <v>13.699999999999989</v>
      </c>
    </row>
    <row r="17" spans="1:3">
      <c r="A17">
        <v>4</v>
      </c>
      <c r="B17">
        <v>195.2</v>
      </c>
      <c r="C17">
        <f t="shared" si="0"/>
        <v>12.699999999999989</v>
      </c>
    </row>
    <row r="18" spans="1:3">
      <c r="A18">
        <v>4.5</v>
      </c>
      <c r="B18">
        <v>206.6</v>
      </c>
      <c r="C18">
        <f t="shared" si="0"/>
        <v>11.400000000000006</v>
      </c>
    </row>
    <row r="19" spans="1:3">
      <c r="A19">
        <v>5</v>
      </c>
      <c r="B19">
        <v>216.9</v>
      </c>
      <c r="C19">
        <f t="shared" si="0"/>
        <v>10.300000000000011</v>
      </c>
    </row>
    <row r="20" spans="1:3">
      <c r="A20">
        <v>5.5</v>
      </c>
      <c r="B20">
        <v>226</v>
      </c>
      <c r="C20">
        <f t="shared" si="0"/>
        <v>9.0999999999999943</v>
      </c>
    </row>
    <row r="21" spans="1:3">
      <c r="A21">
        <v>6</v>
      </c>
      <c r="B21">
        <v>235.8</v>
      </c>
      <c r="C21">
        <f t="shared" si="0"/>
        <v>9.8000000000000114</v>
      </c>
    </row>
    <row r="22" spans="1:3">
      <c r="A22">
        <v>6.5</v>
      </c>
      <c r="B22">
        <v>244.6</v>
      </c>
      <c r="C22">
        <f t="shared" si="0"/>
        <v>8.7999999999999829</v>
      </c>
    </row>
    <row r="23" spans="1:3">
      <c r="A23">
        <v>7</v>
      </c>
      <c r="B23">
        <v>252.9</v>
      </c>
      <c r="C23">
        <f t="shared" si="0"/>
        <v>8.3000000000000114</v>
      </c>
    </row>
    <row r="24" spans="1:3">
      <c r="A24">
        <v>7.5</v>
      </c>
      <c r="B24">
        <v>261.2</v>
      </c>
      <c r="C24">
        <f t="shared" si="0"/>
        <v>8.2999999999999829</v>
      </c>
    </row>
    <row r="25" spans="1:3">
      <c r="A25">
        <v>8</v>
      </c>
      <c r="B25">
        <v>268.7</v>
      </c>
      <c r="C25">
        <f t="shared" si="0"/>
        <v>7.5</v>
      </c>
    </row>
    <row r="26" spans="1:3">
      <c r="A26">
        <v>8.5</v>
      </c>
      <c r="B26">
        <v>275.8</v>
      </c>
      <c r="C26">
        <f t="shared" si="0"/>
        <v>7.1000000000000227</v>
      </c>
    </row>
    <row r="27" spans="1:3">
      <c r="A27">
        <v>9</v>
      </c>
      <c r="B27">
        <v>282.5</v>
      </c>
      <c r="C27">
        <f t="shared" si="0"/>
        <v>6.6999999999999886</v>
      </c>
    </row>
    <row r="28" spans="1:3">
      <c r="A28">
        <v>9.5</v>
      </c>
      <c r="B28">
        <v>288.7</v>
      </c>
      <c r="C28">
        <f t="shared" si="0"/>
        <v>6.1999999999999886</v>
      </c>
    </row>
    <row r="29" spans="1:3">
      <c r="A29">
        <v>10</v>
      </c>
      <c r="B29">
        <v>294.60000000000002</v>
      </c>
      <c r="C29">
        <f t="shared" si="0"/>
        <v>5.9000000000000341</v>
      </c>
    </row>
    <row r="30" spans="1:3">
      <c r="A30">
        <v>10.5</v>
      </c>
      <c r="B30">
        <v>300.60000000000002</v>
      </c>
      <c r="C30">
        <f t="shared" si="0"/>
        <v>6</v>
      </c>
    </row>
    <row r="31" spans="1:3">
      <c r="A31">
        <v>11</v>
      </c>
      <c r="B31">
        <v>307.3</v>
      </c>
      <c r="C31">
        <f t="shared" si="0"/>
        <v>6.6999999999999886</v>
      </c>
    </row>
    <row r="32" spans="1:3">
      <c r="A32">
        <v>11.5</v>
      </c>
      <c r="B32">
        <v>313.89999999999998</v>
      </c>
      <c r="C32">
        <f t="shared" si="0"/>
        <v>6.5999999999999659</v>
      </c>
    </row>
    <row r="33" spans="1:3">
      <c r="A33">
        <v>12</v>
      </c>
      <c r="B33">
        <v>319.60000000000002</v>
      </c>
      <c r="C33">
        <f t="shared" si="0"/>
        <v>5.7000000000000455</v>
      </c>
    </row>
    <row r="34" spans="1:3">
      <c r="A34">
        <v>12.5</v>
      </c>
      <c r="B34">
        <v>325</v>
      </c>
      <c r="C34">
        <f t="shared" si="0"/>
        <v>5.3999999999999773</v>
      </c>
    </row>
    <row r="35" spans="1:3">
      <c r="A35">
        <v>13</v>
      </c>
      <c r="B35">
        <v>332</v>
      </c>
      <c r="C35">
        <f t="shared" si="0"/>
        <v>7</v>
      </c>
    </row>
    <row r="36" spans="1:3">
      <c r="A36">
        <v>13.5</v>
      </c>
      <c r="B36">
        <v>338</v>
      </c>
      <c r="C36">
        <f t="shared" si="0"/>
        <v>6</v>
      </c>
    </row>
    <row r="37" spans="1:3">
      <c r="A37">
        <v>14</v>
      </c>
      <c r="B37">
        <v>343.9</v>
      </c>
      <c r="C37">
        <f t="shared" si="0"/>
        <v>5.8999999999999773</v>
      </c>
    </row>
    <row r="38" spans="1:3">
      <c r="A38">
        <v>14.5</v>
      </c>
      <c r="B38">
        <v>349</v>
      </c>
      <c r="C38">
        <f t="shared" si="0"/>
        <v>5.1000000000000227</v>
      </c>
    </row>
    <row r="39" spans="1:3">
      <c r="A39">
        <v>15</v>
      </c>
      <c r="B39">
        <v>354.6</v>
      </c>
      <c r="C39">
        <f t="shared" si="0"/>
        <v>5.6000000000000227</v>
      </c>
    </row>
    <row r="41" spans="1:3">
      <c r="A41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1DB3-28FB-4C4A-A0CE-234D19871B1A}">
  <dimension ref="A1:E11"/>
  <sheetViews>
    <sheetView tabSelected="1" zoomScaleNormal="100" workbookViewId="0">
      <selection activeCell="C3" sqref="C3"/>
    </sheetView>
  </sheetViews>
  <sheetFormatPr defaultRowHeight="15"/>
  <cols>
    <col min="1" max="1" width="10.85546875" customWidth="1"/>
    <col min="2" max="2" width="13.7109375" bestFit="1" customWidth="1"/>
    <col min="3" max="3" width="100.85546875" bestFit="1" customWidth="1"/>
  </cols>
  <sheetData>
    <row r="1" spans="1:5">
      <c r="A1" t="s">
        <v>70</v>
      </c>
    </row>
    <row r="3" spans="1:5">
      <c r="A3" t="s">
        <v>71</v>
      </c>
      <c r="B3" t="s">
        <v>72</v>
      </c>
      <c r="C3" t="s">
        <v>73</v>
      </c>
    </row>
    <row r="4" spans="1:5">
      <c r="A4">
        <v>37.316000000000003</v>
      </c>
      <c r="B4" t="s">
        <v>74</v>
      </c>
      <c r="C4" t="s">
        <v>75</v>
      </c>
    </row>
    <row r="5" spans="1:5">
      <c r="A5">
        <v>37.293999999999997</v>
      </c>
      <c r="B5" t="s">
        <v>76</v>
      </c>
      <c r="C5" t="s">
        <v>77</v>
      </c>
    </row>
    <row r="6" spans="1:5">
      <c r="A6">
        <v>37.305999999999997</v>
      </c>
      <c r="B6" t="s">
        <v>78</v>
      </c>
      <c r="C6" t="s">
        <v>79</v>
      </c>
    </row>
    <row r="7" spans="1:5">
      <c r="A7">
        <v>37.314</v>
      </c>
      <c r="B7" t="s">
        <v>80</v>
      </c>
      <c r="C7" t="s">
        <v>81</v>
      </c>
    </row>
    <row r="8" spans="1:5">
      <c r="A8">
        <v>37.261000000000003</v>
      </c>
      <c r="B8" t="s">
        <v>82</v>
      </c>
      <c r="C8" t="s">
        <v>83</v>
      </c>
    </row>
    <row r="11" spans="1:5">
      <c r="B11" t="s">
        <v>84</v>
      </c>
      <c r="E11">
        <v>0.497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A25B-6FAA-43F8-A039-F673A7B5724C}">
  <dimension ref="A1:X74"/>
  <sheetViews>
    <sheetView topLeftCell="A16" workbookViewId="0">
      <selection activeCell="U44" sqref="U44"/>
    </sheetView>
  </sheetViews>
  <sheetFormatPr defaultRowHeight="15"/>
  <cols>
    <col min="1" max="1" width="9.140625" bestFit="1" customWidth="1"/>
    <col min="2" max="2" width="13.28515625" bestFit="1" customWidth="1"/>
    <col min="3" max="3" width="13" bestFit="1" customWidth="1"/>
    <col min="17" max="17" width="17.5703125" bestFit="1" customWidth="1"/>
    <col min="18" max="18" width="16.42578125" bestFit="1" customWidth="1"/>
    <col min="19" max="19" width="16.28515625" bestFit="1" customWidth="1"/>
    <col min="20" max="20" width="16.42578125" bestFit="1" customWidth="1"/>
    <col min="21" max="21" width="12.140625" bestFit="1" customWidth="1"/>
    <col min="22" max="22" width="14.140625" customWidth="1"/>
  </cols>
  <sheetData>
    <row r="1" spans="1:22">
      <c r="A1" t="s">
        <v>85</v>
      </c>
    </row>
    <row r="2" spans="1:22">
      <c r="A2" s="1">
        <v>45040</v>
      </c>
    </row>
    <row r="3" spans="1:22">
      <c r="A3" t="s">
        <v>86</v>
      </c>
    </row>
    <row r="4" spans="1:22">
      <c r="A4" t="s">
        <v>23</v>
      </c>
    </row>
    <row r="6" spans="1:22">
      <c r="A6" t="s">
        <v>87</v>
      </c>
    </row>
    <row r="8" spans="1:22">
      <c r="A8" t="s">
        <v>4</v>
      </c>
      <c r="B8" t="s">
        <v>88</v>
      </c>
      <c r="C8" t="s">
        <v>67</v>
      </c>
    </row>
    <row r="9" spans="1:22">
      <c r="A9">
        <v>0</v>
      </c>
      <c r="B9">
        <v>0</v>
      </c>
      <c r="C9">
        <v>21.1</v>
      </c>
      <c r="D9" t="s">
        <v>89</v>
      </c>
    </row>
    <row r="10" spans="1:22">
      <c r="A10">
        <v>0.5</v>
      </c>
      <c r="B10">
        <v>0</v>
      </c>
      <c r="C10">
        <v>21.2</v>
      </c>
    </row>
    <row r="11" spans="1:22">
      <c r="A11">
        <v>1</v>
      </c>
      <c r="B11">
        <v>0.8</v>
      </c>
      <c r="C11">
        <v>21.2</v>
      </c>
    </row>
    <row r="12" spans="1:22">
      <c r="A12">
        <v>1.5</v>
      </c>
      <c r="B12">
        <v>1.2</v>
      </c>
      <c r="C12">
        <v>21.2</v>
      </c>
    </row>
    <row r="13" spans="1:22">
      <c r="A13">
        <v>2</v>
      </c>
      <c r="B13">
        <v>1.75</v>
      </c>
      <c r="C13">
        <v>21.2</v>
      </c>
    </row>
    <row r="14" spans="1:22">
      <c r="A14">
        <v>2.5</v>
      </c>
      <c r="B14">
        <v>2.1</v>
      </c>
      <c r="C14">
        <v>21.1</v>
      </c>
    </row>
    <row r="15" spans="1:22">
      <c r="A15">
        <v>3</v>
      </c>
      <c r="B15">
        <v>2.6</v>
      </c>
      <c r="C15">
        <v>21.1</v>
      </c>
      <c r="M15" s="5" t="s">
        <v>36</v>
      </c>
      <c r="N15" s="5"/>
      <c r="O15" s="5" t="s">
        <v>37</v>
      </c>
      <c r="Q15" t="s">
        <v>38</v>
      </c>
      <c r="R15" t="s">
        <v>39</v>
      </c>
      <c r="S15" t="s">
        <v>40</v>
      </c>
      <c r="T15" t="s">
        <v>41</v>
      </c>
      <c r="V15" t="s">
        <v>42</v>
      </c>
    </row>
    <row r="16" spans="1:22">
      <c r="A16">
        <v>3.5</v>
      </c>
      <c r="B16">
        <v>2.9</v>
      </c>
      <c r="C16">
        <v>21</v>
      </c>
      <c r="M16" s="5" t="s">
        <v>44</v>
      </c>
      <c r="N16" s="5">
        <v>0.72</v>
      </c>
      <c r="O16" s="5" t="s">
        <v>45</v>
      </c>
      <c r="Q16">
        <v>0</v>
      </c>
      <c r="R16">
        <f>Q16/4.019</f>
        <v>0</v>
      </c>
      <c r="S16" s="4">
        <v>20.6</v>
      </c>
      <c r="T16" s="6">
        <f>S16+273.15</f>
        <v>293.75</v>
      </c>
      <c r="V16">
        <f>(R16*$N$16)/($N$18*T16)</f>
        <v>0</v>
      </c>
    </row>
    <row r="17" spans="1:24">
      <c r="A17">
        <v>4</v>
      </c>
      <c r="B17">
        <v>3.2</v>
      </c>
      <c r="C17">
        <v>20.9</v>
      </c>
      <c r="M17" s="5" t="s">
        <v>42</v>
      </c>
      <c r="N17" s="5"/>
      <c r="O17" s="5" t="s">
        <v>46</v>
      </c>
      <c r="Q17">
        <v>0.6</v>
      </c>
      <c r="R17">
        <f t="shared" ref="R17:R27" si="0">Q17/4.019</f>
        <v>0.14929086837521771</v>
      </c>
      <c r="S17">
        <v>20.6</v>
      </c>
      <c r="T17" s="6">
        <f t="shared" ref="T17:T27" si="1">S17+273.15</f>
        <v>293.75</v>
      </c>
      <c r="V17">
        <f t="shared" ref="V17:V27" si="2">(R17*$N$16)/($N$18*T17)</f>
        <v>8.872973995926843E-5</v>
      </c>
    </row>
    <row r="18" spans="1:24">
      <c r="A18">
        <v>4.5</v>
      </c>
      <c r="B18">
        <v>3.5</v>
      </c>
      <c r="C18">
        <v>20.8</v>
      </c>
      <c r="M18" s="5" t="s">
        <v>49</v>
      </c>
      <c r="N18" s="5">
        <v>4.1239999999999997</v>
      </c>
      <c r="O18" s="5" t="s">
        <v>50</v>
      </c>
      <c r="Q18">
        <v>0.9</v>
      </c>
      <c r="R18">
        <f t="shared" si="0"/>
        <v>0.22393630256282657</v>
      </c>
      <c r="S18">
        <v>20.6</v>
      </c>
      <c r="T18" s="6">
        <f t="shared" si="1"/>
        <v>293.75</v>
      </c>
      <c r="V18">
        <f t="shared" si="2"/>
        <v>1.3309460993890266E-4</v>
      </c>
    </row>
    <row r="19" spans="1:24">
      <c r="A19">
        <v>5</v>
      </c>
      <c r="B19">
        <v>3.8</v>
      </c>
      <c r="C19">
        <v>20.7</v>
      </c>
      <c r="D19" t="s">
        <v>90</v>
      </c>
      <c r="M19" s="5" t="s">
        <v>51</v>
      </c>
      <c r="N19" s="5"/>
      <c r="O19" s="5" t="s">
        <v>52</v>
      </c>
      <c r="Q19">
        <v>1</v>
      </c>
      <c r="R19">
        <f t="shared" si="0"/>
        <v>0.24881811395869619</v>
      </c>
      <c r="S19">
        <v>20.6</v>
      </c>
      <c r="T19" s="6">
        <f t="shared" si="1"/>
        <v>293.75</v>
      </c>
      <c r="V19">
        <f t="shared" si="2"/>
        <v>1.4788289993211405E-4</v>
      </c>
    </row>
    <row r="20" spans="1:24">
      <c r="A20">
        <v>10</v>
      </c>
      <c r="D20" t="s">
        <v>91</v>
      </c>
      <c r="L20" t="s">
        <v>54</v>
      </c>
      <c r="Q20">
        <v>1.1000000000000001</v>
      </c>
      <c r="R20">
        <f t="shared" si="0"/>
        <v>0.27369992535456583</v>
      </c>
      <c r="S20">
        <v>20.6</v>
      </c>
      <c r="T20" s="6">
        <f t="shared" si="1"/>
        <v>293.75</v>
      </c>
      <c r="V20">
        <f t="shared" si="2"/>
        <v>1.6267118992532547E-4</v>
      </c>
    </row>
    <row r="21" spans="1:24">
      <c r="A21">
        <v>19</v>
      </c>
      <c r="D21" t="s">
        <v>92</v>
      </c>
      <c r="Q21">
        <v>1.17</v>
      </c>
      <c r="R21">
        <f t="shared" si="0"/>
        <v>0.29111719333167452</v>
      </c>
      <c r="S21">
        <v>20.6</v>
      </c>
      <c r="T21" s="6">
        <f t="shared" si="1"/>
        <v>293.75</v>
      </c>
      <c r="V21">
        <f t="shared" si="2"/>
        <v>1.7302299292057342E-4</v>
      </c>
    </row>
    <row r="22" spans="1:24">
      <c r="A22">
        <v>25</v>
      </c>
      <c r="B22">
        <v>0</v>
      </c>
      <c r="D22" t="s">
        <v>93</v>
      </c>
      <c r="Q22">
        <v>1.2</v>
      </c>
      <c r="R22">
        <f t="shared" si="0"/>
        <v>0.29858173675043542</v>
      </c>
      <c r="S22">
        <v>20.6</v>
      </c>
      <c r="T22" s="6">
        <f t="shared" si="1"/>
        <v>293.75</v>
      </c>
      <c r="V22">
        <f t="shared" si="2"/>
        <v>1.7745947991853686E-4</v>
      </c>
    </row>
    <row r="23" spans="1:24">
      <c r="A23">
        <v>25.5</v>
      </c>
      <c r="B23">
        <v>0.6</v>
      </c>
      <c r="C23">
        <v>20.6</v>
      </c>
      <c r="Q23">
        <v>1.2</v>
      </c>
      <c r="R23">
        <f t="shared" si="0"/>
        <v>0.29858173675043542</v>
      </c>
      <c r="S23">
        <v>20.6</v>
      </c>
      <c r="T23" s="6">
        <f t="shared" si="1"/>
        <v>293.75</v>
      </c>
      <c r="V23">
        <f t="shared" si="2"/>
        <v>1.7745947991853686E-4</v>
      </c>
    </row>
    <row r="24" spans="1:24">
      <c r="A24">
        <v>26</v>
      </c>
      <c r="B24">
        <v>0.9</v>
      </c>
      <c r="C24">
        <v>20.6</v>
      </c>
      <c r="Q24">
        <v>1.2</v>
      </c>
      <c r="R24">
        <f t="shared" si="0"/>
        <v>0.29858173675043542</v>
      </c>
      <c r="S24">
        <v>20.7</v>
      </c>
      <c r="T24" s="6">
        <f t="shared" si="1"/>
        <v>293.84999999999997</v>
      </c>
      <c r="V24">
        <f t="shared" si="2"/>
        <v>1.7739908873939158E-4</v>
      </c>
    </row>
    <row r="25" spans="1:24">
      <c r="A25">
        <v>26.7</v>
      </c>
      <c r="B25">
        <v>1</v>
      </c>
      <c r="C25">
        <v>20.6</v>
      </c>
      <c r="Q25">
        <v>1.2</v>
      </c>
      <c r="R25">
        <f t="shared" si="0"/>
        <v>0.29858173675043542</v>
      </c>
      <c r="S25">
        <v>20.7</v>
      </c>
      <c r="T25" s="6">
        <f t="shared" si="1"/>
        <v>293.84999999999997</v>
      </c>
      <c r="V25">
        <f t="shared" si="2"/>
        <v>1.7739908873939158E-4</v>
      </c>
    </row>
    <row r="26" spans="1:24">
      <c r="A26">
        <v>27</v>
      </c>
      <c r="B26">
        <v>1.1000000000000001</v>
      </c>
      <c r="C26">
        <v>20.6</v>
      </c>
      <c r="Q26">
        <v>1.2</v>
      </c>
      <c r="R26">
        <f t="shared" si="0"/>
        <v>0.29858173675043542</v>
      </c>
      <c r="S26">
        <v>20.7</v>
      </c>
      <c r="T26" s="6">
        <f t="shared" si="1"/>
        <v>293.84999999999997</v>
      </c>
      <c r="V26">
        <f t="shared" si="2"/>
        <v>1.7739908873939158E-4</v>
      </c>
    </row>
    <row r="27" spans="1:24">
      <c r="A27">
        <v>27.5</v>
      </c>
      <c r="B27">
        <v>1.17</v>
      </c>
      <c r="C27">
        <v>20.6</v>
      </c>
      <c r="Q27">
        <v>1.2</v>
      </c>
      <c r="R27">
        <f t="shared" si="0"/>
        <v>0.29858173675043542</v>
      </c>
      <c r="S27">
        <v>20.7</v>
      </c>
      <c r="T27" s="6">
        <f t="shared" si="1"/>
        <v>293.84999999999997</v>
      </c>
      <c r="V27">
        <f t="shared" si="2"/>
        <v>1.7739908873939158E-4</v>
      </c>
    </row>
    <row r="28" spans="1:24">
      <c r="A28">
        <v>28</v>
      </c>
      <c r="B28">
        <v>1.2</v>
      </c>
      <c r="C28">
        <v>20.6</v>
      </c>
    </row>
    <row r="29" spans="1:24">
      <c r="A29">
        <v>28.5</v>
      </c>
      <c r="B29">
        <v>1.2</v>
      </c>
      <c r="C29">
        <v>20.6</v>
      </c>
    </row>
    <row r="30" spans="1:24">
      <c r="A30">
        <v>29</v>
      </c>
      <c r="B30">
        <v>1.2</v>
      </c>
      <c r="C30">
        <v>20.7</v>
      </c>
    </row>
    <row r="31" spans="1:24">
      <c r="A31">
        <v>29.5</v>
      </c>
      <c r="B31">
        <v>1.2</v>
      </c>
      <c r="C31">
        <v>20.7</v>
      </c>
      <c r="V31">
        <f>V27/5</f>
        <v>3.5479817747878314E-5</v>
      </c>
      <c r="W31" t="s">
        <v>55</v>
      </c>
      <c r="X31" t="s">
        <v>94</v>
      </c>
    </row>
    <row r="32" spans="1:24">
      <c r="A32">
        <v>30</v>
      </c>
      <c r="B32">
        <v>1.2</v>
      </c>
      <c r="C32">
        <v>20.7</v>
      </c>
    </row>
    <row r="33" spans="1:24">
      <c r="A33">
        <v>30.5</v>
      </c>
      <c r="B33">
        <v>1.2</v>
      </c>
      <c r="C33">
        <v>20.7</v>
      </c>
      <c r="Q33" s="13" t="s">
        <v>38</v>
      </c>
      <c r="R33" s="11" t="s">
        <v>39</v>
      </c>
      <c r="S33" s="11" t="s">
        <v>40</v>
      </c>
      <c r="T33" s="16" t="s">
        <v>41</v>
      </c>
      <c r="U33" s="19" t="s">
        <v>95</v>
      </c>
    </row>
    <row r="34" spans="1:24">
      <c r="A34">
        <v>31</v>
      </c>
      <c r="D34" t="s">
        <v>96</v>
      </c>
      <c r="Q34" s="14">
        <v>0</v>
      </c>
      <c r="R34" s="10">
        <f>Q34/4.019</f>
        <v>0</v>
      </c>
      <c r="S34" s="10">
        <v>21.1</v>
      </c>
      <c r="T34" s="17">
        <f>S34+273.15</f>
        <v>294.25</v>
      </c>
      <c r="U34" s="20">
        <f>(R34*$N$36)/($N$38*T34)</f>
        <v>0</v>
      </c>
    </row>
    <row r="35" spans="1:24">
      <c r="A35">
        <v>32</v>
      </c>
      <c r="B35">
        <v>1.2</v>
      </c>
      <c r="M35" s="5" t="s">
        <v>36</v>
      </c>
      <c r="N35" s="5"/>
      <c r="O35" s="5" t="s">
        <v>37</v>
      </c>
      <c r="Q35" s="14">
        <v>0</v>
      </c>
      <c r="R35" s="10">
        <f t="shared" ref="R35:R44" si="3">Q35/4.019</f>
        <v>0</v>
      </c>
      <c r="S35" s="10">
        <v>21.2</v>
      </c>
      <c r="T35" s="17">
        <f t="shared" ref="T35:T44" si="4">S35+273.15</f>
        <v>294.34999999999997</v>
      </c>
      <c r="U35" s="20">
        <f>(R35*$N$36)/($N$38*T35)</f>
        <v>0</v>
      </c>
    </row>
    <row r="36" spans="1:24">
      <c r="A36">
        <v>34</v>
      </c>
      <c r="B36">
        <v>1.2</v>
      </c>
      <c r="M36" s="5" t="s">
        <v>44</v>
      </c>
      <c r="N36" s="5">
        <v>0.255</v>
      </c>
      <c r="O36" s="5" t="s">
        <v>45</v>
      </c>
      <c r="Q36" s="14">
        <v>0.8</v>
      </c>
      <c r="R36" s="10">
        <f t="shared" si="3"/>
        <v>0.19905449116695695</v>
      </c>
      <c r="S36" s="10">
        <v>21.2</v>
      </c>
      <c r="T36" s="17">
        <f t="shared" si="4"/>
        <v>294.34999999999997</v>
      </c>
      <c r="U36" s="20">
        <f>(R36*$N$36)/($N$38*T36)</f>
        <v>4.1814746137590999E-5</v>
      </c>
    </row>
    <row r="37" spans="1:24">
      <c r="A37">
        <v>35</v>
      </c>
      <c r="D37" t="s">
        <v>97</v>
      </c>
      <c r="M37" s="5" t="s">
        <v>42</v>
      </c>
      <c r="N37" s="5"/>
      <c r="O37" s="5" t="s">
        <v>46</v>
      </c>
      <c r="Q37" s="14">
        <v>1.2</v>
      </c>
      <c r="R37" s="10">
        <f t="shared" si="3"/>
        <v>0.29858173675043542</v>
      </c>
      <c r="S37" s="10">
        <v>21.2</v>
      </c>
      <c r="T37" s="17">
        <f t="shared" si="4"/>
        <v>294.34999999999997</v>
      </c>
      <c r="U37" s="20">
        <f>(R37*$N$36)/($N$38*T37)</f>
        <v>6.2722119206386502E-5</v>
      </c>
    </row>
    <row r="38" spans="1:24">
      <c r="A38">
        <v>35.5</v>
      </c>
      <c r="B38">
        <v>1.4</v>
      </c>
      <c r="C38">
        <v>20.8</v>
      </c>
      <c r="M38" s="5" t="s">
        <v>49</v>
      </c>
      <c r="N38" s="5">
        <v>4.1239999999999997</v>
      </c>
      <c r="O38" s="5" t="s">
        <v>50</v>
      </c>
      <c r="Q38" s="14">
        <v>1.75</v>
      </c>
      <c r="R38" s="10">
        <f t="shared" si="3"/>
        <v>0.43543169942771831</v>
      </c>
      <c r="S38" s="10">
        <v>21.2</v>
      </c>
      <c r="T38" s="17">
        <f t="shared" si="4"/>
        <v>294.34999999999997</v>
      </c>
      <c r="U38" s="20">
        <f>(R38*$N$36)/($N$38*T38)</f>
        <v>9.1469757175980309E-5</v>
      </c>
    </row>
    <row r="39" spans="1:24">
      <c r="A39">
        <v>36</v>
      </c>
      <c r="B39">
        <v>1.5</v>
      </c>
      <c r="C39">
        <v>20.9</v>
      </c>
      <c r="M39" s="5" t="s">
        <v>51</v>
      </c>
      <c r="N39" s="5"/>
      <c r="O39" s="5" t="s">
        <v>52</v>
      </c>
      <c r="Q39" s="14">
        <v>2.1</v>
      </c>
      <c r="R39" s="10">
        <f t="shared" si="3"/>
        <v>0.52251803931326202</v>
      </c>
      <c r="S39" s="10">
        <v>21.1</v>
      </c>
      <c r="T39" s="17">
        <f t="shared" si="4"/>
        <v>294.25</v>
      </c>
      <c r="U39" s="20">
        <f>(R39*$N$36)/($N$38*T39)</f>
        <v>1.0980101148581059E-4</v>
      </c>
    </row>
    <row r="40" spans="1:24">
      <c r="A40">
        <v>36.5</v>
      </c>
      <c r="B40">
        <v>1.6</v>
      </c>
      <c r="C40">
        <v>20.9</v>
      </c>
      <c r="D40" t="s">
        <v>98</v>
      </c>
      <c r="Q40" s="14">
        <v>2.6</v>
      </c>
      <c r="R40" s="10">
        <f t="shared" si="3"/>
        <v>0.64692709629261014</v>
      </c>
      <c r="S40" s="10">
        <v>21.1</v>
      </c>
      <c r="T40" s="17">
        <f t="shared" si="4"/>
        <v>294.25</v>
      </c>
      <c r="U40" s="20">
        <f>(R40*$N$36)/($N$38*T40)</f>
        <v>1.3594410945862262E-4</v>
      </c>
    </row>
    <row r="41" spans="1:24">
      <c r="A41">
        <v>37</v>
      </c>
      <c r="B41">
        <v>1.6</v>
      </c>
      <c r="C41">
        <v>20.9</v>
      </c>
      <c r="Q41" s="14">
        <v>2.9</v>
      </c>
      <c r="R41" s="10">
        <f t="shared" si="3"/>
        <v>0.72157253048021897</v>
      </c>
      <c r="S41" s="10">
        <v>21</v>
      </c>
      <c r="T41" s="17">
        <f t="shared" si="4"/>
        <v>294.14999999999998</v>
      </c>
      <c r="U41" s="20">
        <f>(R41*$N$36)/($N$38*T41)</f>
        <v>1.5168151676117517E-4</v>
      </c>
    </row>
    <row r="42" spans="1:24">
      <c r="A42">
        <v>37.5</v>
      </c>
      <c r="B42">
        <v>1.65</v>
      </c>
      <c r="C42">
        <v>20.9</v>
      </c>
      <c r="Q42" s="14">
        <v>3.2</v>
      </c>
      <c r="R42" s="10">
        <f t="shared" si="3"/>
        <v>0.79621796466782779</v>
      </c>
      <c r="S42" s="10">
        <v>20.9</v>
      </c>
      <c r="T42" s="17">
        <f t="shared" si="4"/>
        <v>294.04999999999995</v>
      </c>
      <c r="U42" s="20">
        <f>(R42*$N$36)/($N$38*T42)</f>
        <v>1.6742962796259018E-4</v>
      </c>
    </row>
    <row r="43" spans="1:24">
      <c r="A43">
        <v>39.5</v>
      </c>
      <c r="B43">
        <v>1.8</v>
      </c>
      <c r="C43">
        <v>20.9</v>
      </c>
      <c r="Q43" s="14">
        <v>3.5</v>
      </c>
      <c r="R43" s="10">
        <f t="shared" si="3"/>
        <v>0.87086339885543662</v>
      </c>
      <c r="S43" s="10">
        <v>20.8</v>
      </c>
      <c r="T43" s="17">
        <f t="shared" si="4"/>
        <v>293.95</v>
      </c>
      <c r="U43" s="20">
        <f>(R43*$N$36)/($N$38*T43)</f>
        <v>1.8318845398707128E-4</v>
      </c>
    </row>
    <row r="44" spans="1:24">
      <c r="A44">
        <v>40</v>
      </c>
      <c r="B44">
        <v>1.9</v>
      </c>
      <c r="C44">
        <v>20.9</v>
      </c>
      <c r="Q44" s="15">
        <v>3.8</v>
      </c>
      <c r="R44" s="12">
        <f t="shared" si="3"/>
        <v>0.94550883304304545</v>
      </c>
      <c r="S44" s="12">
        <v>20.7</v>
      </c>
      <c r="T44" s="18">
        <f t="shared" si="4"/>
        <v>293.84999999999997</v>
      </c>
      <c r="U44" s="21">
        <f>(R44*$N$36)/($N$38*T44)</f>
        <v>1.9895800577369262E-4</v>
      </c>
    </row>
    <row r="45" spans="1:24">
      <c r="A45">
        <v>40.5</v>
      </c>
      <c r="B45">
        <v>2</v>
      </c>
      <c r="C45">
        <v>20.9</v>
      </c>
    </row>
    <row r="46" spans="1:24">
      <c r="A46">
        <v>41</v>
      </c>
      <c r="B46">
        <v>2</v>
      </c>
      <c r="C46">
        <v>20.9</v>
      </c>
    </row>
    <row r="47" spans="1:24">
      <c r="A47">
        <v>41.5</v>
      </c>
      <c r="B47">
        <v>2</v>
      </c>
      <c r="C47">
        <v>21</v>
      </c>
      <c r="V47">
        <f>U44/5</f>
        <v>3.9791601154738523E-5</v>
      </c>
      <c r="W47" t="s">
        <v>55</v>
      </c>
      <c r="X47" t="s">
        <v>99</v>
      </c>
    </row>
    <row r="48" spans="1:24">
      <c r="A48">
        <v>42</v>
      </c>
      <c r="B48">
        <v>2</v>
      </c>
      <c r="C48">
        <v>21</v>
      </c>
    </row>
    <row r="49" spans="1:3">
      <c r="A49">
        <v>42.5</v>
      </c>
      <c r="B49">
        <v>2</v>
      </c>
      <c r="C49">
        <v>21</v>
      </c>
    </row>
    <row r="50" spans="1:3">
      <c r="A50">
        <v>43</v>
      </c>
      <c r="B50">
        <v>2</v>
      </c>
      <c r="C50">
        <v>21</v>
      </c>
    </row>
    <row r="51" spans="1:3">
      <c r="A51">
        <v>43.5</v>
      </c>
      <c r="B51">
        <v>2.1</v>
      </c>
      <c r="C51">
        <v>21</v>
      </c>
    </row>
    <row r="52" spans="1:3">
      <c r="A52">
        <v>44</v>
      </c>
      <c r="B52">
        <v>2.1</v>
      </c>
      <c r="C52">
        <v>21</v>
      </c>
    </row>
    <row r="53" spans="1:3">
      <c r="A53">
        <v>44.5</v>
      </c>
      <c r="B53">
        <v>2.2000000000000002</v>
      </c>
      <c r="C53">
        <v>21</v>
      </c>
    </row>
    <row r="54" spans="1:3">
      <c r="A54">
        <v>45</v>
      </c>
      <c r="B54">
        <v>2.2000000000000002</v>
      </c>
      <c r="C54">
        <v>21</v>
      </c>
    </row>
    <row r="55" spans="1:3">
      <c r="A55">
        <v>45.5</v>
      </c>
      <c r="B55">
        <v>2.2000000000000002</v>
      </c>
      <c r="C55">
        <v>21</v>
      </c>
    </row>
    <row r="56" spans="1:3">
      <c r="A56">
        <v>46</v>
      </c>
      <c r="B56">
        <v>2.2000000000000002</v>
      </c>
      <c r="C56">
        <v>21</v>
      </c>
    </row>
    <row r="57" spans="1:3">
      <c r="A57">
        <v>46.5</v>
      </c>
      <c r="B57">
        <v>2.2000000000000002</v>
      </c>
      <c r="C57">
        <v>21</v>
      </c>
    </row>
    <row r="58" spans="1:3">
      <c r="A58">
        <v>47</v>
      </c>
      <c r="B58">
        <v>2.2999999999999998</v>
      </c>
      <c r="C58">
        <v>21</v>
      </c>
    </row>
    <row r="59" spans="1:3">
      <c r="A59">
        <v>47.5</v>
      </c>
      <c r="B59">
        <v>2.2999999999999998</v>
      </c>
      <c r="C59">
        <v>21</v>
      </c>
    </row>
    <row r="60" spans="1:3">
      <c r="A60">
        <v>48</v>
      </c>
      <c r="B60">
        <v>2.2999999999999998</v>
      </c>
      <c r="C60">
        <v>21</v>
      </c>
    </row>
    <row r="61" spans="1:3">
      <c r="A61">
        <v>48.5</v>
      </c>
      <c r="B61">
        <v>2.2999999999999998</v>
      </c>
      <c r="C61">
        <v>21</v>
      </c>
    </row>
    <row r="62" spans="1:3">
      <c r="A62">
        <v>49</v>
      </c>
      <c r="B62">
        <v>2.4</v>
      </c>
      <c r="C62">
        <v>21</v>
      </c>
    </row>
    <row r="63" spans="1:3">
      <c r="A63">
        <v>49.5</v>
      </c>
      <c r="B63">
        <v>2.4</v>
      </c>
      <c r="C63">
        <v>21</v>
      </c>
    </row>
    <row r="64" spans="1:3">
      <c r="A64">
        <v>50</v>
      </c>
      <c r="B64">
        <v>2.4</v>
      </c>
      <c r="C64">
        <v>21</v>
      </c>
    </row>
    <row r="65" spans="1:3">
      <c r="A65">
        <v>50.5</v>
      </c>
      <c r="B65">
        <v>2.4</v>
      </c>
      <c r="C65">
        <v>21</v>
      </c>
    </row>
    <row r="66" spans="1:3">
      <c r="A66">
        <v>51</v>
      </c>
      <c r="B66">
        <v>2.4</v>
      </c>
      <c r="C66">
        <v>21</v>
      </c>
    </row>
    <row r="67" spans="1:3">
      <c r="A67">
        <v>51.5</v>
      </c>
      <c r="B67">
        <v>2.4</v>
      </c>
      <c r="C67">
        <v>21</v>
      </c>
    </row>
    <row r="68" spans="1:3">
      <c r="A68">
        <v>52</v>
      </c>
      <c r="B68">
        <v>2.4</v>
      </c>
      <c r="C68">
        <v>21</v>
      </c>
    </row>
    <row r="69" spans="1:3">
      <c r="A69">
        <v>52.5</v>
      </c>
      <c r="B69">
        <v>2.4</v>
      </c>
      <c r="C69">
        <v>21</v>
      </c>
    </row>
    <row r="70" spans="1:3">
      <c r="A70">
        <v>53</v>
      </c>
      <c r="B70">
        <v>2.4</v>
      </c>
      <c r="C70">
        <v>21</v>
      </c>
    </row>
    <row r="71" spans="1:3">
      <c r="A71">
        <v>53.5</v>
      </c>
      <c r="B71">
        <v>2.4</v>
      </c>
      <c r="C71">
        <v>21</v>
      </c>
    </row>
    <row r="72" spans="1:3">
      <c r="A72">
        <v>54</v>
      </c>
      <c r="B72">
        <v>2.4</v>
      </c>
      <c r="C72">
        <v>21</v>
      </c>
    </row>
    <row r="73" spans="1:3">
      <c r="A73">
        <v>54.5</v>
      </c>
      <c r="B73">
        <v>2.4</v>
      </c>
      <c r="C73">
        <v>21</v>
      </c>
    </row>
    <row r="74" spans="1:3">
      <c r="A74">
        <v>55</v>
      </c>
      <c r="B74">
        <v>2.4</v>
      </c>
      <c r="C74">
        <v>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39FA-A1CD-48A1-9F9B-CA0D0A6C7901}">
  <dimension ref="A1:D71"/>
  <sheetViews>
    <sheetView topLeftCell="A19" workbookViewId="0">
      <selection activeCell="I8" sqref="I8"/>
    </sheetView>
  </sheetViews>
  <sheetFormatPr defaultRowHeight="15"/>
  <cols>
    <col min="1" max="1" width="11" customWidth="1"/>
    <col min="3" max="3" width="12.85546875" customWidth="1"/>
  </cols>
  <sheetData>
    <row r="1" spans="1:2">
      <c r="A1" t="s">
        <v>100</v>
      </c>
    </row>
    <row r="2" spans="1:2">
      <c r="A2" s="1">
        <v>45040</v>
      </c>
    </row>
    <row r="3" spans="1:2">
      <c r="A3" t="s">
        <v>101</v>
      </c>
    </row>
    <row r="4" spans="1:2">
      <c r="A4" t="s">
        <v>23</v>
      </c>
    </row>
    <row r="6" spans="1:2">
      <c r="A6" s="9" t="s">
        <v>102</v>
      </c>
    </row>
    <row r="7" spans="1:2">
      <c r="A7">
        <v>1</v>
      </c>
      <c r="B7" t="s">
        <v>103</v>
      </c>
    </row>
    <row r="8" spans="1:2">
      <c r="A8">
        <v>2</v>
      </c>
      <c r="B8" t="s">
        <v>104</v>
      </c>
    </row>
    <row r="9" spans="1:2">
      <c r="A9">
        <v>3</v>
      </c>
      <c r="B9" t="s">
        <v>105</v>
      </c>
    </row>
    <row r="10" spans="1:2">
      <c r="A10">
        <v>4</v>
      </c>
      <c r="B10" t="s">
        <v>106</v>
      </c>
    </row>
    <row r="11" spans="1:2">
      <c r="A11">
        <v>5</v>
      </c>
      <c r="B11" t="s">
        <v>107</v>
      </c>
    </row>
    <row r="12" spans="1:2">
      <c r="A12">
        <v>6</v>
      </c>
      <c r="B12" t="s">
        <v>108</v>
      </c>
    </row>
    <row r="13" spans="1:2">
      <c r="A13">
        <v>7</v>
      </c>
      <c r="B13" t="s">
        <v>109</v>
      </c>
    </row>
    <row r="14" spans="1:2">
      <c r="A14">
        <v>8</v>
      </c>
      <c r="B14" t="s">
        <v>110</v>
      </c>
    </row>
    <row r="15" spans="1:2">
      <c r="A15">
        <v>9</v>
      </c>
      <c r="B15" t="s">
        <v>111</v>
      </c>
    </row>
    <row r="16" spans="1:2">
      <c r="A16">
        <v>10</v>
      </c>
      <c r="B16" t="s">
        <v>112</v>
      </c>
    </row>
    <row r="17" spans="1:4">
      <c r="A17">
        <v>11</v>
      </c>
      <c r="B17" t="s">
        <v>113</v>
      </c>
    </row>
    <row r="18" spans="1:4">
      <c r="A18">
        <v>12</v>
      </c>
      <c r="B18" t="s">
        <v>114</v>
      </c>
    </row>
    <row r="19" spans="1:4">
      <c r="A19">
        <v>13</v>
      </c>
      <c r="B19" t="s">
        <v>115</v>
      </c>
    </row>
    <row r="20" spans="1:4">
      <c r="A20">
        <v>14</v>
      </c>
      <c r="B20" t="s">
        <v>116</v>
      </c>
    </row>
    <row r="21" spans="1:4">
      <c r="A21">
        <v>15</v>
      </c>
      <c r="B21" t="s">
        <v>117</v>
      </c>
    </row>
    <row r="23" spans="1:4">
      <c r="A23" t="s">
        <v>4</v>
      </c>
      <c r="B23" t="s">
        <v>118</v>
      </c>
      <c r="C23" t="s">
        <v>119</v>
      </c>
    </row>
    <row r="24" spans="1:4">
      <c r="A24">
        <v>0</v>
      </c>
      <c r="B24">
        <v>50</v>
      </c>
      <c r="D24" t="s">
        <v>120</v>
      </c>
    </row>
    <row r="25" spans="1:4">
      <c r="A25">
        <v>0.5</v>
      </c>
      <c r="B25">
        <v>78</v>
      </c>
    </row>
    <row r="26" spans="1:4">
      <c r="A26">
        <v>1</v>
      </c>
      <c r="B26">
        <v>102</v>
      </c>
    </row>
    <row r="27" spans="1:4">
      <c r="A27">
        <v>1.5</v>
      </c>
      <c r="B27">
        <v>122.5</v>
      </c>
    </row>
    <row r="28" spans="1:4">
      <c r="A28">
        <v>2</v>
      </c>
      <c r="B28">
        <v>141</v>
      </c>
    </row>
    <row r="29" spans="1:4">
      <c r="A29">
        <v>2.5</v>
      </c>
      <c r="B29">
        <v>159</v>
      </c>
    </row>
    <row r="30" spans="1:4">
      <c r="A30">
        <v>3</v>
      </c>
      <c r="B30">
        <v>175</v>
      </c>
    </row>
    <row r="31" spans="1:4">
      <c r="A31">
        <v>3.5</v>
      </c>
      <c r="B31">
        <v>188.7</v>
      </c>
    </row>
    <row r="32" spans="1:4">
      <c r="A32">
        <v>4</v>
      </c>
      <c r="B32">
        <v>201.4</v>
      </c>
    </row>
    <row r="33" spans="1:4">
      <c r="A33">
        <v>4.5</v>
      </c>
      <c r="B33">
        <v>213</v>
      </c>
    </row>
    <row r="34" spans="1:4">
      <c r="A34">
        <v>5</v>
      </c>
      <c r="B34">
        <v>224</v>
      </c>
      <c r="D34" t="s">
        <v>121</v>
      </c>
    </row>
    <row r="35" spans="1:4">
      <c r="A35">
        <v>6</v>
      </c>
      <c r="B35">
        <v>219.6</v>
      </c>
    </row>
    <row r="36" spans="1:4">
      <c r="A36">
        <v>7</v>
      </c>
      <c r="B36">
        <v>224.6</v>
      </c>
    </row>
    <row r="37" spans="1:4">
      <c r="A37">
        <v>8</v>
      </c>
      <c r="B37">
        <v>225</v>
      </c>
      <c r="D37" t="s">
        <v>122</v>
      </c>
    </row>
    <row r="38" spans="1:4">
      <c r="A38">
        <v>8.5</v>
      </c>
      <c r="D38" t="s">
        <v>123</v>
      </c>
    </row>
    <row r="39" spans="1:4">
      <c r="A39">
        <v>10</v>
      </c>
      <c r="B39">
        <v>228</v>
      </c>
      <c r="D39" t="s">
        <v>124</v>
      </c>
    </row>
    <row r="40" spans="1:4">
      <c r="A40">
        <v>10.5</v>
      </c>
      <c r="B40">
        <v>241</v>
      </c>
    </row>
    <row r="41" spans="1:4">
      <c r="A41">
        <v>11</v>
      </c>
      <c r="B41">
        <v>254</v>
      </c>
    </row>
    <row r="42" spans="1:4">
      <c r="A42">
        <v>12</v>
      </c>
      <c r="B42">
        <v>271</v>
      </c>
    </row>
    <row r="43" spans="1:4">
      <c r="A43">
        <v>13</v>
      </c>
      <c r="B43">
        <v>290</v>
      </c>
    </row>
    <row r="44" spans="1:4">
      <c r="A44">
        <v>14</v>
      </c>
      <c r="B44">
        <v>296</v>
      </c>
      <c r="D44" t="s">
        <v>125</v>
      </c>
    </row>
    <row r="45" spans="1:4">
      <c r="A45">
        <v>15</v>
      </c>
      <c r="B45">
        <v>299.60000000000002</v>
      </c>
    </row>
    <row r="46" spans="1:4">
      <c r="A46">
        <v>16</v>
      </c>
      <c r="B46">
        <v>301.7</v>
      </c>
    </row>
    <row r="47" spans="1:4">
      <c r="A47">
        <v>17</v>
      </c>
      <c r="B47">
        <v>302.3</v>
      </c>
    </row>
    <row r="48" spans="1:4">
      <c r="A48">
        <v>18</v>
      </c>
      <c r="B48">
        <v>302.8</v>
      </c>
    </row>
    <row r="49" spans="1:4">
      <c r="A49">
        <v>19</v>
      </c>
      <c r="B49">
        <v>302.8</v>
      </c>
    </row>
    <row r="50" spans="1:4">
      <c r="A50">
        <v>20</v>
      </c>
      <c r="B50">
        <v>302.8</v>
      </c>
      <c r="D50" t="s">
        <v>126</v>
      </c>
    </row>
    <row r="51" spans="1:4">
      <c r="A51">
        <v>22.5</v>
      </c>
      <c r="D51" t="s">
        <v>127</v>
      </c>
    </row>
    <row r="52" spans="1:4">
      <c r="A52">
        <v>23</v>
      </c>
      <c r="B52">
        <v>309.5</v>
      </c>
    </row>
    <row r="53" spans="1:4">
      <c r="A53">
        <v>23.5</v>
      </c>
      <c r="B53">
        <v>314</v>
      </c>
    </row>
    <row r="54" spans="1:4">
      <c r="A54">
        <v>24</v>
      </c>
      <c r="B54">
        <v>318.2</v>
      </c>
    </row>
    <row r="55" spans="1:4">
      <c r="A55">
        <v>24.5</v>
      </c>
      <c r="B55">
        <v>321.2</v>
      </c>
    </row>
    <row r="56" spans="1:4">
      <c r="A56">
        <v>25</v>
      </c>
      <c r="B56">
        <v>324.2</v>
      </c>
    </row>
    <row r="57" spans="1:4">
      <c r="A57">
        <v>25.5</v>
      </c>
      <c r="B57">
        <v>325.5</v>
      </c>
      <c r="D57" t="s">
        <v>128</v>
      </c>
    </row>
    <row r="58" spans="1:4">
      <c r="A58">
        <v>26</v>
      </c>
      <c r="B58">
        <v>325.8</v>
      </c>
    </row>
    <row r="59" spans="1:4">
      <c r="A59">
        <v>26.5</v>
      </c>
      <c r="B59">
        <v>326</v>
      </c>
    </row>
    <row r="60" spans="1:4">
      <c r="A60">
        <v>27</v>
      </c>
      <c r="B60">
        <v>326.10000000000002</v>
      </c>
    </row>
    <row r="61" spans="1:4">
      <c r="A61">
        <v>27.5</v>
      </c>
      <c r="B61">
        <v>326.2</v>
      </c>
    </row>
    <row r="62" spans="1:4">
      <c r="A62">
        <v>28</v>
      </c>
      <c r="B62">
        <v>326.39999999999998</v>
      </c>
    </row>
    <row r="63" spans="1:4">
      <c r="A63">
        <v>28.5</v>
      </c>
      <c r="B63">
        <v>326.2</v>
      </c>
    </row>
    <row r="64" spans="1:4">
      <c r="A64">
        <v>29</v>
      </c>
      <c r="B64">
        <v>326.3</v>
      </c>
    </row>
    <row r="65" spans="1:4">
      <c r="A65">
        <v>29.5</v>
      </c>
      <c r="B65">
        <v>326.5</v>
      </c>
    </row>
    <row r="66" spans="1:4">
      <c r="A66">
        <v>30</v>
      </c>
      <c r="B66">
        <v>326.8</v>
      </c>
    </row>
    <row r="67" spans="1:4">
      <c r="A67">
        <v>32</v>
      </c>
      <c r="D67" t="s">
        <v>129</v>
      </c>
    </row>
    <row r="68" spans="1:4">
      <c r="D68" t="s">
        <v>130</v>
      </c>
    </row>
    <row r="69" spans="1:4">
      <c r="D69" t="s">
        <v>131</v>
      </c>
    </row>
    <row r="70" spans="1:4">
      <c r="D70" t="s">
        <v>132</v>
      </c>
    </row>
    <row r="71" spans="1:4">
      <c r="D71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9AC037-E290-420A-8770-8ABD27D01F99}"/>
</file>

<file path=customXml/itemProps2.xml><?xml version="1.0" encoding="utf-8"?>
<ds:datastoreItem xmlns:ds="http://schemas.openxmlformats.org/officeDocument/2006/customXml" ds:itemID="{AF6BD40F-B48A-4468-88B5-0C367CE0D187}"/>
</file>

<file path=customXml/itemProps3.xml><?xml version="1.0" encoding="utf-8"?>
<ds:datastoreItem xmlns:ds="http://schemas.openxmlformats.org/officeDocument/2006/customXml" ds:itemID="{EACF1964-E238-4F76-A162-A8255E09A0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Spiller, Hannah G.</cp:lastModifiedBy>
  <cp:revision/>
  <dcterms:created xsi:type="dcterms:W3CDTF">2023-04-18T20:14:06Z</dcterms:created>
  <dcterms:modified xsi:type="dcterms:W3CDTF">2023-04-29T20:45:30Z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