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KUN\Desktop\論文\OpenSees區域\OpenSees3.3.0-x64.exe\bin\0412 更新版(完成品)\"/>
    </mc:Choice>
  </mc:AlternateContent>
  <xr:revisionPtr revIDLastSave="0" documentId="13_ncr:1_{F96B977F-3FA3-4B4B-8FE7-11499409CD2E}" xr6:coauthVersionLast="47" xr6:coauthVersionMax="47" xr10:uidLastSave="{00000000-0000-0000-0000-000000000000}"/>
  <bookViews>
    <workbookView xWindow="-108" yWindow="-108" windowWidth="23256" windowHeight="12576" tabRatio="604" activeTab="2" xr2:uid="{00000000-000D-0000-FFFF-FFFF00000000}"/>
  </bookViews>
  <sheets>
    <sheet name="Shear" sheetId="3" r:id="rId1"/>
    <sheet name="FlexureShear" sheetId="2" r:id="rId2"/>
    <sheet name="Flexure" sheetId="1" r:id="rId3"/>
    <sheet name="鋼筋號數"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3" i="1" l="1"/>
  <c r="M183" i="1"/>
  <c r="O183" i="1"/>
  <c r="X183" i="1"/>
  <c r="AI183" i="1"/>
  <c r="AH183" i="1" s="1"/>
  <c r="AS183" i="1" s="1"/>
  <c r="L184" i="1"/>
  <c r="M184" i="1"/>
  <c r="O184" i="1"/>
  <c r="X184" i="1" s="1"/>
  <c r="AI184" i="1"/>
  <c r="AH184" i="1" s="1"/>
  <c r="AS184" i="1" s="1"/>
  <c r="AI156" i="1"/>
  <c r="AH156" i="1" s="1"/>
  <c r="AS156" i="1" s="1"/>
  <c r="X156" i="1"/>
  <c r="O156" i="1"/>
  <c r="M156" i="1"/>
  <c r="L156" i="1"/>
  <c r="AI155" i="1"/>
  <c r="AH155" i="1" s="1"/>
  <c r="AS155" i="1" s="1"/>
  <c r="O155" i="1"/>
  <c r="X155" i="1" s="1"/>
  <c r="M155" i="1"/>
  <c r="L155" i="1"/>
  <c r="AI154" i="1"/>
  <c r="AH154" i="1" s="1"/>
  <c r="AS154" i="1" s="1"/>
  <c r="X154" i="1"/>
  <c r="O154" i="1"/>
  <c r="M154" i="1"/>
  <c r="L154" i="1"/>
  <c r="J154" i="1"/>
  <c r="L157" i="1"/>
  <c r="M157" i="1"/>
  <c r="O157" i="1"/>
  <c r="J157" i="1" s="1"/>
  <c r="AI157" i="1"/>
  <c r="AH157" i="1" s="1"/>
  <c r="AS157" i="1" s="1"/>
  <c r="L158" i="1"/>
  <c r="M158" i="1"/>
  <c r="O158" i="1"/>
  <c r="X158" i="1"/>
  <c r="AI158" i="1"/>
  <c r="AH158" i="1" s="1"/>
  <c r="AS158" i="1" s="1"/>
  <c r="L159" i="1"/>
  <c r="M159" i="1"/>
  <c r="O159" i="1"/>
  <c r="X159" i="1"/>
  <c r="AI159" i="1"/>
  <c r="AH159" i="1" s="1"/>
  <c r="AS159" i="1" s="1"/>
  <c r="AH99" i="1"/>
  <c r="AS99" i="1" s="1"/>
  <c r="O99" i="1"/>
  <c r="X99" i="1" s="1"/>
  <c r="M99" i="1"/>
  <c r="L99" i="1"/>
  <c r="AH98" i="1"/>
  <c r="AS98" i="1" s="1"/>
  <c r="O98" i="1"/>
  <c r="X98" i="1" s="1"/>
  <c r="M98" i="1"/>
  <c r="L98" i="1"/>
  <c r="AH54" i="1"/>
  <c r="AS54" i="1" s="1"/>
  <c r="O54" i="1"/>
  <c r="X54" i="1" s="1"/>
  <c r="M54" i="1"/>
  <c r="L54" i="1"/>
  <c r="AS53" i="1"/>
  <c r="AH53" i="1"/>
  <c r="O53" i="1"/>
  <c r="X53" i="1" s="1"/>
  <c r="M53" i="1"/>
  <c r="L53" i="1"/>
  <c r="AH52" i="1"/>
  <c r="AS52" i="1" s="1"/>
  <c r="O52" i="1"/>
  <c r="X52" i="1" s="1"/>
  <c r="M52" i="1"/>
  <c r="L52" i="1"/>
  <c r="AH51" i="1"/>
  <c r="AS51" i="1" s="1"/>
  <c r="O51" i="1"/>
  <c r="X51" i="1" s="1"/>
  <c r="M51" i="1"/>
  <c r="L51" i="1"/>
  <c r="AH50" i="1"/>
  <c r="AS50" i="1" s="1"/>
  <c r="O50" i="1"/>
  <c r="X50" i="1" s="1"/>
  <c r="M50" i="1"/>
  <c r="L50" i="1"/>
  <c r="AH49" i="1"/>
  <c r="AS49" i="1" s="1"/>
  <c r="O49" i="1"/>
  <c r="X49" i="1" s="1"/>
  <c r="M49" i="1"/>
  <c r="L49" i="1"/>
  <c r="AH48" i="1"/>
  <c r="AS48" i="1" s="1"/>
  <c r="O48" i="1"/>
  <c r="X48" i="1" s="1"/>
  <c r="M48" i="1"/>
  <c r="L48" i="1"/>
  <c r="X157" i="1" l="1"/>
  <c r="L182" i="1" l="1"/>
  <c r="M182" i="1"/>
  <c r="O182" i="1"/>
  <c r="X182" i="1" s="1"/>
  <c r="AI182" i="1"/>
  <c r="AH182" i="1" s="1"/>
  <c r="AS182" i="1" s="1"/>
  <c r="AS34" i="2" l="1"/>
  <c r="AI105" i="1"/>
  <c r="AI106" i="1"/>
  <c r="AI107" i="1"/>
  <c r="AI108" i="1"/>
  <c r="AI109" i="1"/>
  <c r="AI104" i="1"/>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5" i="2"/>
  <c r="AS36" i="2"/>
  <c r="AS37" i="2"/>
  <c r="AS38" i="2"/>
  <c r="AS3" i="2"/>
  <c r="AS4" i="3"/>
  <c r="AS5" i="3"/>
  <c r="AS6" i="3"/>
  <c r="AS7" i="3"/>
  <c r="AS8" i="3"/>
  <c r="AS9" i="3"/>
  <c r="AS10" i="3"/>
  <c r="AS11" i="3"/>
  <c r="AS12" i="3"/>
  <c r="AS13" i="3"/>
  <c r="AS14" i="3"/>
  <c r="AS15" i="3"/>
  <c r="AS16" i="3"/>
  <c r="AS17" i="3"/>
  <c r="AS18" i="3"/>
  <c r="AS19" i="3"/>
  <c r="AS20" i="3"/>
  <c r="AS3" i="3"/>
  <c r="AI178" i="1" l="1"/>
  <c r="AH178" i="1" s="1"/>
  <c r="AS178" i="1" s="1"/>
  <c r="AI179" i="1"/>
  <c r="AH179" i="1" s="1"/>
  <c r="AS179" i="1" s="1"/>
  <c r="AI180" i="1"/>
  <c r="AH180" i="1" s="1"/>
  <c r="AS180" i="1" s="1"/>
  <c r="AI181" i="1"/>
  <c r="AH181" i="1" s="1"/>
  <c r="AS181" i="1" s="1"/>
  <c r="AI185" i="1"/>
  <c r="AI186" i="1"/>
  <c r="AH186" i="1" s="1"/>
  <c r="AS186" i="1" s="1"/>
  <c r="AI187" i="1"/>
  <c r="AH187" i="1" s="1"/>
  <c r="AS187" i="1" s="1"/>
  <c r="AI188" i="1"/>
  <c r="AH188" i="1" s="1"/>
  <c r="AS188" i="1" s="1"/>
  <c r="AI189" i="1"/>
  <c r="AH189" i="1" s="1"/>
  <c r="AS189" i="1" s="1"/>
  <c r="AI190" i="1"/>
  <c r="AH190" i="1" s="1"/>
  <c r="AS190" i="1" s="1"/>
  <c r="AI191" i="1"/>
  <c r="AH191" i="1" s="1"/>
  <c r="AS191" i="1" s="1"/>
  <c r="AI192" i="1"/>
  <c r="AH192" i="1" s="1"/>
  <c r="AS192" i="1" s="1"/>
  <c r="AI193" i="1"/>
  <c r="AH193" i="1" s="1"/>
  <c r="AS193" i="1" s="1"/>
  <c r="AI194" i="1"/>
  <c r="AH194" i="1" s="1"/>
  <c r="AS194" i="1" s="1"/>
  <c r="AI195" i="1"/>
  <c r="AH195" i="1" s="1"/>
  <c r="AS195" i="1" s="1"/>
  <c r="AI196" i="1"/>
  <c r="AH196" i="1" s="1"/>
  <c r="AS196" i="1" s="1"/>
  <c r="AI197" i="1"/>
  <c r="AH197" i="1" s="1"/>
  <c r="AS197" i="1" s="1"/>
  <c r="AI198" i="1"/>
  <c r="AI199" i="1"/>
  <c r="AH199" i="1" s="1"/>
  <c r="AS199" i="1" s="1"/>
  <c r="AI200" i="1"/>
  <c r="AH200" i="1" s="1"/>
  <c r="AS200" i="1" s="1"/>
  <c r="AI201" i="1"/>
  <c r="AI177" i="1"/>
  <c r="AH177" i="1" s="1"/>
  <c r="AS177" i="1" s="1"/>
  <c r="AI141" i="1"/>
  <c r="AI142" i="1"/>
  <c r="AH142" i="1" s="1"/>
  <c r="AS142" i="1" s="1"/>
  <c r="AI143" i="1"/>
  <c r="AH143" i="1" s="1"/>
  <c r="AS143" i="1" s="1"/>
  <c r="AI144" i="1"/>
  <c r="AH144" i="1" s="1"/>
  <c r="AS144" i="1" s="1"/>
  <c r="AI145" i="1"/>
  <c r="AH145" i="1" s="1"/>
  <c r="AS145" i="1" s="1"/>
  <c r="AI146" i="1"/>
  <c r="AH146" i="1" s="1"/>
  <c r="AS146" i="1" s="1"/>
  <c r="AI147" i="1"/>
  <c r="AH147" i="1" s="1"/>
  <c r="AS147" i="1" s="1"/>
  <c r="AI148" i="1"/>
  <c r="AH148" i="1" s="1"/>
  <c r="AS148" i="1" s="1"/>
  <c r="AI149" i="1"/>
  <c r="AH149" i="1" s="1"/>
  <c r="AS149" i="1" s="1"/>
  <c r="AI150" i="1"/>
  <c r="AH150" i="1" s="1"/>
  <c r="AS150" i="1" s="1"/>
  <c r="AI151" i="1"/>
  <c r="AH151" i="1" s="1"/>
  <c r="AS151" i="1" s="1"/>
  <c r="AI152" i="1"/>
  <c r="AH152" i="1" s="1"/>
  <c r="AS152" i="1" s="1"/>
  <c r="AI153" i="1"/>
  <c r="AH153" i="1" s="1"/>
  <c r="AS153" i="1" s="1"/>
  <c r="AI160" i="1"/>
  <c r="AI161" i="1"/>
  <c r="AI162" i="1"/>
  <c r="AH162" i="1" s="1"/>
  <c r="AS162" i="1" s="1"/>
  <c r="AI163" i="1"/>
  <c r="AH163" i="1" s="1"/>
  <c r="AS163" i="1" s="1"/>
  <c r="AI164" i="1"/>
  <c r="AH164" i="1" s="1"/>
  <c r="AS164" i="1" s="1"/>
  <c r="AI165" i="1"/>
  <c r="AH165" i="1" s="1"/>
  <c r="AS165" i="1" s="1"/>
  <c r="AI166" i="1"/>
  <c r="AI167" i="1"/>
  <c r="AH167" i="1" s="1"/>
  <c r="AS167" i="1" s="1"/>
  <c r="AI168" i="1"/>
  <c r="AH168" i="1" s="1"/>
  <c r="AS168" i="1" s="1"/>
  <c r="AI169" i="1"/>
  <c r="AH169" i="1" s="1"/>
  <c r="AS169" i="1" s="1"/>
  <c r="AI170" i="1"/>
  <c r="AH170" i="1" s="1"/>
  <c r="AS170" i="1" s="1"/>
  <c r="AI171" i="1"/>
  <c r="AH171" i="1" s="1"/>
  <c r="AS171" i="1" s="1"/>
  <c r="AI172" i="1"/>
  <c r="AH172" i="1" s="1"/>
  <c r="AS172" i="1" s="1"/>
  <c r="AI173" i="1"/>
  <c r="AI174" i="1"/>
  <c r="AI140" i="1"/>
  <c r="AH140" i="1" s="1"/>
  <c r="AS140" i="1" s="1"/>
  <c r="AH4" i="1"/>
  <c r="AS4" i="1" s="1"/>
  <c r="AH5" i="1"/>
  <c r="AS5" i="1" s="1"/>
  <c r="AH6" i="1"/>
  <c r="AS6" i="1" s="1"/>
  <c r="AH7" i="1"/>
  <c r="AS7" i="1" s="1"/>
  <c r="AH8" i="1"/>
  <c r="AS8" i="1" s="1"/>
  <c r="AH9" i="1"/>
  <c r="AS9" i="1" s="1"/>
  <c r="AH10" i="1"/>
  <c r="AS10" i="1" s="1"/>
  <c r="AH11" i="1"/>
  <c r="AS11" i="1" s="1"/>
  <c r="AH12" i="1"/>
  <c r="AS12" i="1" s="1"/>
  <c r="AH13" i="1"/>
  <c r="AS13" i="1" s="1"/>
  <c r="AH14" i="1"/>
  <c r="AS14" i="1" s="1"/>
  <c r="AH15" i="1"/>
  <c r="AS15" i="1" s="1"/>
  <c r="AH16" i="1"/>
  <c r="AS16" i="1" s="1"/>
  <c r="AH17" i="1"/>
  <c r="AS17" i="1" s="1"/>
  <c r="AH18" i="1"/>
  <c r="AS18" i="1" s="1"/>
  <c r="AH19" i="1"/>
  <c r="AS19" i="1" s="1"/>
  <c r="AH20" i="1"/>
  <c r="AS20" i="1" s="1"/>
  <c r="AH21" i="1"/>
  <c r="AS21" i="1" s="1"/>
  <c r="AH22" i="1"/>
  <c r="AS22" i="1" s="1"/>
  <c r="AH23" i="1"/>
  <c r="AS23" i="1" s="1"/>
  <c r="AH24" i="1"/>
  <c r="AS24" i="1" s="1"/>
  <c r="AH25" i="1"/>
  <c r="AS25" i="1" s="1"/>
  <c r="AH26" i="1"/>
  <c r="AS26" i="1" s="1"/>
  <c r="AH27" i="1"/>
  <c r="AS27" i="1" s="1"/>
  <c r="AH28" i="1"/>
  <c r="AS28" i="1" s="1"/>
  <c r="AH29" i="1"/>
  <c r="AS29" i="1" s="1"/>
  <c r="AH30" i="1"/>
  <c r="AS30" i="1" s="1"/>
  <c r="AH31" i="1"/>
  <c r="AS31" i="1" s="1"/>
  <c r="AH32" i="1"/>
  <c r="AS32" i="1" s="1"/>
  <c r="AH33" i="1"/>
  <c r="AS33" i="1" s="1"/>
  <c r="AH34" i="1"/>
  <c r="AS34" i="1" s="1"/>
  <c r="AH35" i="1"/>
  <c r="AS35" i="1" s="1"/>
  <c r="AH36" i="1"/>
  <c r="AS36" i="1" s="1"/>
  <c r="AH37" i="1"/>
  <c r="AS37" i="1" s="1"/>
  <c r="AH38" i="1"/>
  <c r="AS38" i="1" s="1"/>
  <c r="AH39" i="1"/>
  <c r="AS39" i="1" s="1"/>
  <c r="AH40" i="1"/>
  <c r="AS40" i="1" s="1"/>
  <c r="AH41" i="1"/>
  <c r="AS41" i="1" s="1"/>
  <c r="AH42" i="1"/>
  <c r="AS42" i="1" s="1"/>
  <c r="AH43" i="1"/>
  <c r="AS43" i="1" s="1"/>
  <c r="AH44" i="1"/>
  <c r="AS44" i="1" s="1"/>
  <c r="AH45" i="1"/>
  <c r="AS45" i="1" s="1"/>
  <c r="AH46" i="1"/>
  <c r="AS46" i="1" s="1"/>
  <c r="AH47" i="1"/>
  <c r="AS47" i="1" s="1"/>
  <c r="AH55" i="1"/>
  <c r="AS55" i="1" s="1"/>
  <c r="AH56" i="1"/>
  <c r="AS56" i="1" s="1"/>
  <c r="AH57" i="1"/>
  <c r="AS57" i="1" s="1"/>
  <c r="AH58" i="1"/>
  <c r="AS58" i="1" s="1"/>
  <c r="AH59" i="1"/>
  <c r="AS59" i="1" s="1"/>
  <c r="AH60" i="1"/>
  <c r="AS60" i="1" s="1"/>
  <c r="AH61" i="1"/>
  <c r="AS61" i="1" s="1"/>
  <c r="AH62" i="1"/>
  <c r="AS62" i="1" s="1"/>
  <c r="AH63" i="1"/>
  <c r="AS63" i="1" s="1"/>
  <c r="AH64" i="1"/>
  <c r="AS64" i="1" s="1"/>
  <c r="AH65" i="1"/>
  <c r="AS65" i="1" s="1"/>
  <c r="AH66" i="1"/>
  <c r="AS66" i="1" s="1"/>
  <c r="AH67" i="1"/>
  <c r="AS67" i="1" s="1"/>
  <c r="AH68" i="1"/>
  <c r="AS68" i="1" s="1"/>
  <c r="AH69" i="1"/>
  <c r="AS69" i="1" s="1"/>
  <c r="AH70" i="1"/>
  <c r="AS70" i="1" s="1"/>
  <c r="AH71" i="1"/>
  <c r="AS71" i="1" s="1"/>
  <c r="AH72" i="1"/>
  <c r="AS72" i="1" s="1"/>
  <c r="AH73" i="1"/>
  <c r="AS73" i="1" s="1"/>
  <c r="AH74" i="1"/>
  <c r="AS74" i="1" s="1"/>
  <c r="AH75" i="1"/>
  <c r="AS75" i="1" s="1"/>
  <c r="AH76" i="1"/>
  <c r="AS76" i="1" s="1"/>
  <c r="AH77" i="1"/>
  <c r="AS77" i="1" s="1"/>
  <c r="AH78" i="1"/>
  <c r="AS78" i="1" s="1"/>
  <c r="AH79" i="1"/>
  <c r="AS79" i="1" s="1"/>
  <c r="AH80" i="1"/>
  <c r="AS80" i="1" s="1"/>
  <c r="AH81" i="1"/>
  <c r="AS81" i="1" s="1"/>
  <c r="AH82" i="1"/>
  <c r="AS82" i="1" s="1"/>
  <c r="AH83" i="1"/>
  <c r="AS83" i="1" s="1"/>
  <c r="AH84" i="1"/>
  <c r="AS84" i="1" s="1"/>
  <c r="AH85" i="1"/>
  <c r="AS85" i="1" s="1"/>
  <c r="AH86" i="1"/>
  <c r="AS86" i="1" s="1"/>
  <c r="AH87" i="1"/>
  <c r="AS87" i="1" s="1"/>
  <c r="AH88" i="1"/>
  <c r="AS88" i="1" s="1"/>
  <c r="AH89" i="1"/>
  <c r="AS89" i="1" s="1"/>
  <c r="AH90" i="1"/>
  <c r="AS90" i="1" s="1"/>
  <c r="AH91" i="1"/>
  <c r="AS91" i="1" s="1"/>
  <c r="AH92" i="1"/>
  <c r="AS92" i="1" s="1"/>
  <c r="AH93" i="1"/>
  <c r="AS93" i="1" s="1"/>
  <c r="AH94" i="1"/>
  <c r="AS94" i="1" s="1"/>
  <c r="AH95" i="1"/>
  <c r="AS95" i="1" s="1"/>
  <c r="AH96" i="1"/>
  <c r="AS96" i="1" s="1"/>
  <c r="AH97" i="1"/>
  <c r="AS97" i="1" s="1"/>
  <c r="AH100" i="1"/>
  <c r="AS100" i="1" s="1"/>
  <c r="AH101" i="1"/>
  <c r="AS101" i="1" s="1"/>
  <c r="AH102" i="1"/>
  <c r="AS102" i="1" s="1"/>
  <c r="AH103" i="1"/>
  <c r="AS103" i="1" s="1"/>
  <c r="AH104" i="1"/>
  <c r="AS104" i="1" s="1"/>
  <c r="AH105" i="1"/>
  <c r="AS105" i="1" s="1"/>
  <c r="AH106" i="1"/>
  <c r="AS106" i="1" s="1"/>
  <c r="AH107" i="1"/>
  <c r="AS107" i="1" s="1"/>
  <c r="AH108" i="1"/>
  <c r="AS108" i="1" s="1"/>
  <c r="AH109" i="1"/>
  <c r="AS109" i="1" s="1"/>
  <c r="AH110" i="1"/>
  <c r="AS110" i="1" s="1"/>
  <c r="AH111" i="1"/>
  <c r="AS111" i="1" s="1"/>
  <c r="AH112" i="1"/>
  <c r="AS112" i="1" s="1"/>
  <c r="AH113" i="1"/>
  <c r="AS113" i="1" s="1"/>
  <c r="AH114" i="1"/>
  <c r="AS114" i="1" s="1"/>
  <c r="AH115" i="1"/>
  <c r="AS115" i="1" s="1"/>
  <c r="AH116" i="1"/>
  <c r="AS116" i="1" s="1"/>
  <c r="AH117" i="1"/>
  <c r="AS117" i="1" s="1"/>
  <c r="AH118" i="1"/>
  <c r="AS118" i="1" s="1"/>
  <c r="AH119" i="1"/>
  <c r="AS119" i="1" s="1"/>
  <c r="AH120" i="1"/>
  <c r="AS120" i="1" s="1"/>
  <c r="AH121" i="1"/>
  <c r="AS121" i="1" s="1"/>
  <c r="AH122" i="1"/>
  <c r="AS122" i="1" s="1"/>
  <c r="AH123" i="1"/>
  <c r="AS123" i="1" s="1"/>
  <c r="AH124" i="1"/>
  <c r="AS124" i="1" s="1"/>
  <c r="AH125" i="1"/>
  <c r="AS125" i="1" s="1"/>
  <c r="AH126" i="1"/>
  <c r="AS126" i="1" s="1"/>
  <c r="AH127" i="1"/>
  <c r="AS127" i="1" s="1"/>
  <c r="AH128" i="1"/>
  <c r="AS128" i="1" s="1"/>
  <c r="AH129" i="1"/>
  <c r="AS129" i="1" s="1"/>
  <c r="AH130" i="1"/>
  <c r="AS130" i="1" s="1"/>
  <c r="AH131" i="1"/>
  <c r="AS131" i="1" s="1"/>
  <c r="AH132" i="1"/>
  <c r="AS132" i="1" s="1"/>
  <c r="AH133" i="1"/>
  <c r="AS133" i="1" s="1"/>
  <c r="AH134" i="1"/>
  <c r="AS134" i="1" s="1"/>
  <c r="AH135" i="1"/>
  <c r="AS135" i="1" s="1"/>
  <c r="AH136" i="1"/>
  <c r="AS136" i="1" s="1"/>
  <c r="AH137" i="1"/>
  <c r="AS137" i="1" s="1"/>
  <c r="AH138" i="1"/>
  <c r="AS138" i="1" s="1"/>
  <c r="AH139" i="1"/>
  <c r="AS139" i="1" s="1"/>
  <c r="AH141" i="1"/>
  <c r="AS141" i="1" s="1"/>
  <c r="AH160" i="1"/>
  <c r="AS160" i="1" s="1"/>
  <c r="AH161" i="1"/>
  <c r="AS161" i="1" s="1"/>
  <c r="AH166" i="1"/>
  <c r="AS166" i="1" s="1"/>
  <c r="AH173" i="1"/>
  <c r="AS173" i="1" s="1"/>
  <c r="AH174" i="1"/>
  <c r="AS174" i="1" s="1"/>
  <c r="AH175" i="1"/>
  <c r="AS175" i="1" s="1"/>
  <c r="AH176" i="1"/>
  <c r="AS176" i="1" s="1"/>
  <c r="AH185" i="1"/>
  <c r="AS185" i="1" s="1"/>
  <c r="AH198" i="1"/>
  <c r="AS198" i="1" s="1"/>
  <c r="AH201" i="1"/>
  <c r="AS201" i="1" s="1"/>
  <c r="AH3" i="1"/>
  <c r="AS3" i="1" s="1"/>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 i="2"/>
  <c r="AH4" i="3"/>
  <c r="AH5" i="3"/>
  <c r="AH6" i="3"/>
  <c r="AH7" i="3"/>
  <c r="AH8" i="3"/>
  <c r="AH9" i="3"/>
  <c r="AH10" i="3"/>
  <c r="AH11" i="3"/>
  <c r="AH12" i="3"/>
  <c r="AH13" i="3"/>
  <c r="AH14" i="3"/>
  <c r="AH3" i="3"/>
  <c r="X4" i="3"/>
  <c r="X5" i="3"/>
  <c r="X6" i="3"/>
  <c r="X7" i="3"/>
  <c r="X8" i="3"/>
  <c r="X9" i="3"/>
  <c r="X10" i="3"/>
  <c r="X11" i="3"/>
  <c r="X12" i="3"/>
  <c r="X13" i="3"/>
  <c r="X14" i="3"/>
  <c r="X15" i="3"/>
  <c r="X16" i="3"/>
  <c r="X17" i="3"/>
  <c r="X18" i="3"/>
  <c r="X19" i="3"/>
  <c r="X20" i="3"/>
  <c r="X3" i="3"/>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 i="2"/>
  <c r="O4" i="1" l="1"/>
  <c r="X4" i="1" s="1"/>
  <c r="O5" i="1"/>
  <c r="X5" i="1" s="1"/>
  <c r="O6" i="1"/>
  <c r="X6" i="1" s="1"/>
  <c r="O7" i="1"/>
  <c r="X7" i="1" s="1"/>
  <c r="O8" i="1"/>
  <c r="X8" i="1" s="1"/>
  <c r="O9" i="1"/>
  <c r="X9" i="1" s="1"/>
  <c r="O10" i="1"/>
  <c r="X10" i="1" s="1"/>
  <c r="O11" i="1"/>
  <c r="X11" i="1" s="1"/>
  <c r="O12" i="1"/>
  <c r="X12" i="1" s="1"/>
  <c r="O13" i="1"/>
  <c r="X13" i="1" s="1"/>
  <c r="O14" i="1"/>
  <c r="X14" i="1" s="1"/>
  <c r="O15" i="1"/>
  <c r="X15" i="1" s="1"/>
  <c r="O16" i="1"/>
  <c r="X16" i="1" s="1"/>
  <c r="O17" i="1"/>
  <c r="X17" i="1" s="1"/>
  <c r="O18" i="1"/>
  <c r="X18" i="1" s="1"/>
  <c r="O19" i="1"/>
  <c r="X19" i="1" s="1"/>
  <c r="O20" i="1"/>
  <c r="X20" i="1" s="1"/>
  <c r="O21" i="1"/>
  <c r="X21" i="1" s="1"/>
  <c r="O22" i="1"/>
  <c r="X22" i="1" s="1"/>
  <c r="O23" i="1"/>
  <c r="X23" i="1" s="1"/>
  <c r="O24" i="1"/>
  <c r="X24" i="1" s="1"/>
  <c r="O25" i="1"/>
  <c r="X25" i="1" s="1"/>
  <c r="O26" i="1"/>
  <c r="X26" i="1" s="1"/>
  <c r="O27" i="1"/>
  <c r="X27" i="1" s="1"/>
  <c r="O28" i="1"/>
  <c r="X28" i="1" s="1"/>
  <c r="O29" i="1"/>
  <c r="X29" i="1" s="1"/>
  <c r="O30" i="1"/>
  <c r="X30" i="1" s="1"/>
  <c r="O31" i="1"/>
  <c r="X31" i="1" s="1"/>
  <c r="O32" i="1"/>
  <c r="X32" i="1" s="1"/>
  <c r="O33" i="1"/>
  <c r="X33" i="1" s="1"/>
  <c r="O34" i="1"/>
  <c r="X34" i="1" s="1"/>
  <c r="O35" i="1"/>
  <c r="X35" i="1" s="1"/>
  <c r="O36" i="1"/>
  <c r="X36" i="1" s="1"/>
  <c r="O37" i="1"/>
  <c r="X37" i="1" s="1"/>
  <c r="O38" i="1"/>
  <c r="X38" i="1" s="1"/>
  <c r="O39" i="1"/>
  <c r="X39" i="1" s="1"/>
  <c r="O40" i="1"/>
  <c r="X40" i="1" s="1"/>
  <c r="O41" i="1"/>
  <c r="X41" i="1" s="1"/>
  <c r="O42" i="1"/>
  <c r="X42" i="1" s="1"/>
  <c r="O43" i="1"/>
  <c r="X43" i="1" s="1"/>
  <c r="O44" i="1"/>
  <c r="X44" i="1" s="1"/>
  <c r="O45" i="1"/>
  <c r="X45" i="1" s="1"/>
  <c r="O46" i="1"/>
  <c r="X46" i="1" s="1"/>
  <c r="O47" i="1"/>
  <c r="X47" i="1" s="1"/>
  <c r="O55" i="1"/>
  <c r="X55" i="1" s="1"/>
  <c r="O56" i="1"/>
  <c r="X56" i="1" s="1"/>
  <c r="O57" i="1"/>
  <c r="X57" i="1" s="1"/>
  <c r="O58" i="1"/>
  <c r="X58" i="1" s="1"/>
  <c r="O59" i="1"/>
  <c r="X59" i="1" s="1"/>
  <c r="O60" i="1"/>
  <c r="X60" i="1" s="1"/>
  <c r="O61" i="1"/>
  <c r="X61" i="1" s="1"/>
  <c r="O62" i="1"/>
  <c r="X62" i="1" s="1"/>
  <c r="O63" i="1"/>
  <c r="X63" i="1" s="1"/>
  <c r="O64" i="1"/>
  <c r="X64" i="1" s="1"/>
  <c r="O65" i="1"/>
  <c r="X65" i="1" s="1"/>
  <c r="O66" i="1"/>
  <c r="X66" i="1" s="1"/>
  <c r="O67" i="1"/>
  <c r="O68" i="1"/>
  <c r="X68" i="1" s="1"/>
  <c r="O69" i="1"/>
  <c r="X69" i="1" s="1"/>
  <c r="O70" i="1"/>
  <c r="X70" i="1" s="1"/>
  <c r="O71" i="1"/>
  <c r="X71" i="1" s="1"/>
  <c r="O72" i="1"/>
  <c r="X72" i="1" s="1"/>
  <c r="O73" i="1"/>
  <c r="X73" i="1" s="1"/>
  <c r="O74" i="1"/>
  <c r="X74" i="1" s="1"/>
  <c r="O75" i="1"/>
  <c r="X75" i="1" s="1"/>
  <c r="O76" i="1"/>
  <c r="X76" i="1" s="1"/>
  <c r="O77" i="1"/>
  <c r="X77" i="1" s="1"/>
  <c r="O78" i="1"/>
  <c r="X78" i="1" s="1"/>
  <c r="O79" i="1"/>
  <c r="X79" i="1" s="1"/>
  <c r="O80" i="1"/>
  <c r="X80" i="1" s="1"/>
  <c r="O81" i="1"/>
  <c r="X81" i="1" s="1"/>
  <c r="O82" i="1"/>
  <c r="X82" i="1" s="1"/>
  <c r="O83" i="1"/>
  <c r="X83" i="1" s="1"/>
  <c r="O84" i="1"/>
  <c r="X84" i="1" s="1"/>
  <c r="O85" i="1"/>
  <c r="X85" i="1" s="1"/>
  <c r="O86" i="1"/>
  <c r="X86" i="1" s="1"/>
  <c r="O87" i="1"/>
  <c r="X87" i="1" s="1"/>
  <c r="O88" i="1"/>
  <c r="X88" i="1" s="1"/>
  <c r="O89" i="1"/>
  <c r="X89" i="1" s="1"/>
  <c r="O90" i="1"/>
  <c r="X90" i="1" s="1"/>
  <c r="O91" i="1"/>
  <c r="X91" i="1" s="1"/>
  <c r="O92" i="1"/>
  <c r="X92" i="1" s="1"/>
  <c r="O93" i="1"/>
  <c r="X93" i="1" s="1"/>
  <c r="O94" i="1"/>
  <c r="X94" i="1" s="1"/>
  <c r="O95" i="1"/>
  <c r="X95" i="1" s="1"/>
  <c r="O96" i="1"/>
  <c r="X96" i="1" s="1"/>
  <c r="O97" i="1"/>
  <c r="X97" i="1" s="1"/>
  <c r="O100" i="1"/>
  <c r="X100" i="1" s="1"/>
  <c r="O101" i="1"/>
  <c r="X101" i="1" s="1"/>
  <c r="O102" i="1"/>
  <c r="X102" i="1" s="1"/>
  <c r="O103" i="1"/>
  <c r="X103" i="1" s="1"/>
  <c r="O104" i="1"/>
  <c r="X104" i="1" s="1"/>
  <c r="O105" i="1"/>
  <c r="X105" i="1" s="1"/>
  <c r="O106" i="1"/>
  <c r="X106" i="1" s="1"/>
  <c r="O107" i="1"/>
  <c r="X107" i="1" s="1"/>
  <c r="O108" i="1"/>
  <c r="X108" i="1" s="1"/>
  <c r="O109" i="1"/>
  <c r="X109" i="1" s="1"/>
  <c r="O110" i="1"/>
  <c r="X110" i="1" s="1"/>
  <c r="O111" i="1"/>
  <c r="X111" i="1" s="1"/>
  <c r="O112" i="1"/>
  <c r="X112" i="1" s="1"/>
  <c r="O113" i="1"/>
  <c r="X113" i="1" s="1"/>
  <c r="O114" i="1"/>
  <c r="X114" i="1" s="1"/>
  <c r="O115" i="1"/>
  <c r="X115" i="1" s="1"/>
  <c r="O116" i="1"/>
  <c r="X116" i="1" s="1"/>
  <c r="O117" i="1"/>
  <c r="X117" i="1" s="1"/>
  <c r="O118" i="1"/>
  <c r="X118" i="1" s="1"/>
  <c r="O119" i="1"/>
  <c r="X119" i="1" s="1"/>
  <c r="O120" i="1"/>
  <c r="X120" i="1" s="1"/>
  <c r="O121" i="1"/>
  <c r="X121" i="1" s="1"/>
  <c r="O122" i="1"/>
  <c r="X122" i="1" s="1"/>
  <c r="O123" i="1"/>
  <c r="X123" i="1" s="1"/>
  <c r="O124" i="1"/>
  <c r="X124" i="1" s="1"/>
  <c r="O125" i="1"/>
  <c r="X125" i="1" s="1"/>
  <c r="O126" i="1"/>
  <c r="X126" i="1" s="1"/>
  <c r="O127" i="1"/>
  <c r="X127" i="1" s="1"/>
  <c r="O128" i="1"/>
  <c r="X128" i="1" s="1"/>
  <c r="O129" i="1"/>
  <c r="X129" i="1" s="1"/>
  <c r="O130" i="1"/>
  <c r="X130" i="1" s="1"/>
  <c r="O131" i="1"/>
  <c r="X131" i="1" s="1"/>
  <c r="O132" i="1"/>
  <c r="X132" i="1" s="1"/>
  <c r="O133" i="1"/>
  <c r="X133" i="1" s="1"/>
  <c r="O134" i="1"/>
  <c r="O135" i="1"/>
  <c r="O136" i="1"/>
  <c r="X136" i="1" s="1"/>
  <c r="O137" i="1"/>
  <c r="X137" i="1" s="1"/>
  <c r="O138" i="1"/>
  <c r="X138" i="1" s="1"/>
  <c r="O139" i="1"/>
  <c r="X139" i="1" s="1"/>
  <c r="O140" i="1"/>
  <c r="X140" i="1" s="1"/>
  <c r="O141" i="1"/>
  <c r="X141" i="1" s="1"/>
  <c r="O142" i="1"/>
  <c r="X142" i="1" s="1"/>
  <c r="O143" i="1"/>
  <c r="X143" i="1" s="1"/>
  <c r="O144" i="1"/>
  <c r="X144" i="1" s="1"/>
  <c r="O145" i="1"/>
  <c r="X145" i="1" s="1"/>
  <c r="O146" i="1"/>
  <c r="X146" i="1" s="1"/>
  <c r="O147" i="1"/>
  <c r="X147" i="1" s="1"/>
  <c r="O148" i="1"/>
  <c r="X148" i="1" s="1"/>
  <c r="O149" i="1"/>
  <c r="O150" i="1"/>
  <c r="X150" i="1" s="1"/>
  <c r="O151" i="1"/>
  <c r="X151" i="1" s="1"/>
  <c r="O152" i="1"/>
  <c r="O153" i="1"/>
  <c r="X153" i="1" s="1"/>
  <c r="O160" i="1"/>
  <c r="X160" i="1" s="1"/>
  <c r="O161" i="1"/>
  <c r="X161" i="1" s="1"/>
  <c r="O162" i="1"/>
  <c r="X162" i="1" s="1"/>
  <c r="O163" i="1"/>
  <c r="X163" i="1" s="1"/>
  <c r="O164" i="1"/>
  <c r="X164" i="1" s="1"/>
  <c r="O165" i="1"/>
  <c r="X165" i="1" s="1"/>
  <c r="O166" i="1"/>
  <c r="X166" i="1" s="1"/>
  <c r="O167" i="1"/>
  <c r="X167" i="1" s="1"/>
  <c r="O168" i="1"/>
  <c r="X168" i="1" s="1"/>
  <c r="O169" i="1"/>
  <c r="X169" i="1" s="1"/>
  <c r="O170" i="1"/>
  <c r="X170" i="1" s="1"/>
  <c r="O171" i="1"/>
  <c r="X171" i="1" s="1"/>
  <c r="O172" i="1"/>
  <c r="X172" i="1" s="1"/>
  <c r="O173" i="1"/>
  <c r="X173" i="1" s="1"/>
  <c r="O174" i="1"/>
  <c r="X174" i="1" s="1"/>
  <c r="O175" i="1"/>
  <c r="X175" i="1" s="1"/>
  <c r="O176" i="1"/>
  <c r="X176" i="1" s="1"/>
  <c r="O177" i="1"/>
  <c r="X177" i="1" s="1"/>
  <c r="O178" i="1"/>
  <c r="X178" i="1" s="1"/>
  <c r="O179" i="1"/>
  <c r="X179" i="1" s="1"/>
  <c r="O180" i="1"/>
  <c r="X180" i="1" s="1"/>
  <c r="O181" i="1"/>
  <c r="X181" i="1" s="1"/>
  <c r="O185" i="1"/>
  <c r="X185" i="1" s="1"/>
  <c r="O186" i="1"/>
  <c r="X186" i="1" s="1"/>
  <c r="O187" i="1"/>
  <c r="X187" i="1" s="1"/>
  <c r="O188" i="1"/>
  <c r="X188" i="1" s="1"/>
  <c r="O189" i="1"/>
  <c r="X189" i="1" s="1"/>
  <c r="O190" i="1"/>
  <c r="X190" i="1" s="1"/>
  <c r="O191" i="1"/>
  <c r="X191" i="1" s="1"/>
  <c r="O192" i="1"/>
  <c r="X192" i="1" s="1"/>
  <c r="O193" i="1"/>
  <c r="X193" i="1" s="1"/>
  <c r="O194" i="1"/>
  <c r="X194" i="1" s="1"/>
  <c r="O195" i="1"/>
  <c r="X195" i="1" s="1"/>
  <c r="O196" i="1"/>
  <c r="X196" i="1" s="1"/>
  <c r="O197" i="1"/>
  <c r="X197" i="1" s="1"/>
  <c r="O198" i="1"/>
  <c r="X198" i="1" s="1"/>
  <c r="O199" i="1"/>
  <c r="X199" i="1" s="1"/>
  <c r="O200" i="1"/>
  <c r="X200" i="1" s="1"/>
  <c r="O201" i="1"/>
  <c r="X201" i="1" s="1"/>
  <c r="O3" i="1"/>
  <c r="X3" i="1" s="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60" i="1"/>
  <c r="M161" i="1"/>
  <c r="M162" i="1"/>
  <c r="M163" i="1"/>
  <c r="M164" i="1"/>
  <c r="M165" i="1"/>
  <c r="M166" i="1"/>
  <c r="M167" i="1"/>
  <c r="M168" i="1"/>
  <c r="M169" i="1"/>
  <c r="M170" i="1"/>
  <c r="M171" i="1"/>
  <c r="M172" i="1"/>
  <c r="M173" i="1"/>
  <c r="M174" i="1"/>
  <c r="M175" i="1"/>
  <c r="M176" i="1"/>
  <c r="M177" i="1"/>
  <c r="M178" i="1"/>
  <c r="M179" i="1"/>
  <c r="M180" i="1"/>
  <c r="M181" i="1"/>
  <c r="M185" i="1"/>
  <c r="M186" i="1"/>
  <c r="M187" i="1"/>
  <c r="M188" i="1"/>
  <c r="M189" i="1"/>
  <c r="M190" i="1"/>
  <c r="M191" i="1"/>
  <c r="M192" i="1"/>
  <c r="M193" i="1"/>
  <c r="M194" i="1"/>
  <c r="M195" i="1"/>
  <c r="M196" i="1"/>
  <c r="M197" i="1"/>
  <c r="M198" i="1"/>
  <c r="M199" i="1"/>
  <c r="M200" i="1"/>
  <c r="M201" i="1"/>
  <c r="M3" i="1"/>
  <c r="AI31" i="2"/>
  <c r="AI32" i="2"/>
  <c r="AI33" i="2"/>
  <c r="AI30"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 i="2"/>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60" i="1"/>
  <c r="L161" i="1"/>
  <c r="L162" i="1"/>
  <c r="L163" i="1"/>
  <c r="L164" i="1"/>
  <c r="L165" i="1"/>
  <c r="L166" i="1"/>
  <c r="L167" i="1"/>
  <c r="L168" i="1"/>
  <c r="L169" i="1"/>
  <c r="L170" i="1"/>
  <c r="L171" i="1"/>
  <c r="L172" i="1"/>
  <c r="L173" i="1"/>
  <c r="L174" i="1"/>
  <c r="L175" i="1"/>
  <c r="L176" i="1"/>
  <c r="L177" i="1"/>
  <c r="L178" i="1"/>
  <c r="L179" i="1"/>
  <c r="L180" i="1"/>
  <c r="L181" i="1"/>
  <c r="L185" i="1"/>
  <c r="L186" i="1"/>
  <c r="L187" i="1"/>
  <c r="L188" i="1"/>
  <c r="L189" i="1"/>
  <c r="L190" i="1"/>
  <c r="L191" i="1"/>
  <c r="L192" i="1"/>
  <c r="L193" i="1"/>
  <c r="L194" i="1"/>
  <c r="L195" i="1"/>
  <c r="L196" i="1"/>
  <c r="L197" i="1"/>
  <c r="L198" i="1"/>
  <c r="L199" i="1"/>
  <c r="L200" i="1"/>
  <c r="L201" i="1"/>
  <c r="L3" i="1"/>
  <c r="AI16" i="3"/>
  <c r="AI17" i="3"/>
  <c r="AI18" i="3"/>
  <c r="AI19" i="3"/>
  <c r="AI20" i="3"/>
  <c r="AI15" i="3"/>
  <c r="AH16" i="3"/>
  <c r="AH17" i="3"/>
  <c r="AH18" i="3"/>
  <c r="AH19" i="3"/>
  <c r="AH20" i="3"/>
  <c r="AH15" i="3"/>
  <c r="X152" i="1" l="1"/>
  <c r="J152" i="1"/>
  <c r="X135" i="1"/>
  <c r="J135" i="1"/>
  <c r="X134" i="1"/>
  <c r="J134" i="1"/>
  <c r="X149" i="1"/>
  <c r="J149" i="1"/>
  <c r="X67" i="1"/>
  <c r="J67" i="1"/>
  <c r="M4" i="3"/>
  <c r="M5" i="3"/>
  <c r="M6" i="3"/>
  <c r="M7" i="3"/>
  <c r="M8" i="3"/>
  <c r="M9" i="3"/>
  <c r="M10" i="3"/>
  <c r="M11" i="3"/>
  <c r="M12" i="3"/>
  <c r="M13" i="3"/>
  <c r="M14" i="3"/>
  <c r="M15" i="3"/>
  <c r="M16" i="3"/>
  <c r="M17" i="3"/>
  <c r="M18" i="3"/>
  <c r="M19" i="3"/>
  <c r="M20" i="3"/>
  <c r="M3" i="3"/>
  <c r="O4" i="2" l="1"/>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 i="2"/>
  <c r="J20" i="3" l="1"/>
  <c r="J19" i="3"/>
  <c r="L4" i="3"/>
  <c r="L5" i="3"/>
  <c r="L6" i="3"/>
  <c r="L7" i="3"/>
  <c r="L8" i="3"/>
  <c r="L9" i="3"/>
  <c r="L10" i="3"/>
  <c r="L11" i="3"/>
  <c r="L12" i="3"/>
  <c r="L13" i="3"/>
  <c r="L14" i="3"/>
  <c r="L15" i="3"/>
  <c r="L16" i="3"/>
  <c r="L17" i="3"/>
  <c r="L18" i="3"/>
  <c r="L19" i="3"/>
  <c r="L20" i="3"/>
  <c r="L3" i="3"/>
  <c r="O4" i="3"/>
  <c r="O5" i="3"/>
  <c r="O6" i="3"/>
  <c r="O7" i="3"/>
  <c r="O8" i="3"/>
  <c r="O9" i="3"/>
  <c r="O10" i="3"/>
  <c r="O11" i="3"/>
  <c r="O12" i="3"/>
  <c r="O13" i="3"/>
  <c r="O14" i="3"/>
  <c r="O15" i="3"/>
  <c r="O16" i="3"/>
  <c r="O17" i="3"/>
  <c r="O18" i="3"/>
  <c r="O19" i="3"/>
  <c r="O20" i="3"/>
  <c r="O3" i="3"/>
</calcChain>
</file>

<file path=xl/sharedStrings.xml><?xml version="1.0" encoding="utf-8"?>
<sst xmlns="http://schemas.openxmlformats.org/spreadsheetml/2006/main" count="1438" uniqueCount="381">
  <si>
    <t>基本資料</t>
    <phoneticPr fontId="2" type="noConversion"/>
  </si>
  <si>
    <t>幾何斷面資料</t>
    <phoneticPr fontId="2" type="noConversion"/>
  </si>
  <si>
    <t>主筋</t>
    <phoneticPr fontId="2" type="noConversion"/>
  </si>
  <si>
    <t>箍筋</t>
    <phoneticPr fontId="2" type="noConversion"/>
  </si>
  <si>
    <t>試體名稱</t>
    <phoneticPr fontId="2" type="noConversion"/>
  </si>
  <si>
    <t>論文</t>
    <phoneticPr fontId="2" type="noConversion"/>
  </si>
  <si>
    <t>測試配置</t>
    <phoneticPr fontId="2" type="noConversion"/>
  </si>
  <si>
    <t>破壞形式</t>
    <phoneticPr fontId="2" type="noConversion"/>
  </si>
  <si>
    <t>韌性柱</t>
    <phoneticPr fontId="2" type="noConversion"/>
  </si>
  <si>
    <r>
      <t>混凝土強度f'</t>
    </r>
    <r>
      <rPr>
        <vertAlign val="subscript"/>
        <sz val="11"/>
        <color theme="1"/>
        <rFont val="標楷體"/>
        <family val="4"/>
        <charset val="136"/>
      </rPr>
      <t>c</t>
    </r>
    <r>
      <rPr>
        <sz val="11"/>
        <color theme="1"/>
        <rFont val="標楷體"/>
        <family val="4"/>
        <charset val="136"/>
      </rPr>
      <t>(kgf/cm^2)</t>
    </r>
    <phoneticPr fontId="2" type="noConversion"/>
  </si>
  <si>
    <t>保護層(cm)</t>
    <phoneticPr fontId="2" type="noConversion"/>
  </si>
  <si>
    <t>主筋搭接</t>
    <phoneticPr fontId="2" type="noConversion"/>
  </si>
  <si>
    <t>軸力比</t>
    <phoneticPr fontId="2" type="noConversion"/>
  </si>
  <si>
    <t>軸壓力(kgf)</t>
    <phoneticPr fontId="2" type="noConversion"/>
  </si>
  <si>
    <t>深(cm)</t>
    <phoneticPr fontId="2" type="noConversion"/>
  </si>
  <si>
    <t>有效深度(cm)</t>
    <phoneticPr fontId="2" type="noConversion"/>
  </si>
  <si>
    <t>柱子核心混凝土之深度 (cm)</t>
    <phoneticPr fontId="2" type="noConversion"/>
  </si>
  <si>
    <t>寬(cm)</t>
    <phoneticPr fontId="2" type="noConversion"/>
  </si>
  <si>
    <r>
      <t>斷面積(cm</t>
    </r>
    <r>
      <rPr>
        <vertAlign val="superscript"/>
        <sz val="11"/>
        <color theme="1"/>
        <rFont val="標楷體"/>
        <family val="4"/>
        <charset val="136"/>
      </rPr>
      <t>2</t>
    </r>
    <r>
      <rPr>
        <sz val="11"/>
        <color theme="1"/>
        <rFont val="標楷體"/>
        <family val="4"/>
        <charset val="136"/>
      </rPr>
      <t>)</t>
    </r>
    <phoneticPr fontId="2" type="noConversion"/>
  </si>
  <si>
    <t>柱高(cm)</t>
    <phoneticPr fontId="2" type="noConversion"/>
  </si>
  <si>
    <t>柱淨高(cm)</t>
    <phoneticPr fontId="2" type="noConversion"/>
  </si>
  <si>
    <t>號數</t>
    <phoneticPr fontId="2" type="noConversion"/>
  </si>
  <si>
    <t>數量</t>
    <phoneticPr fontId="2" type="noConversion"/>
  </si>
  <si>
    <r>
      <t>降伏強度f</t>
    </r>
    <r>
      <rPr>
        <vertAlign val="subscript"/>
        <sz val="11"/>
        <color theme="1"/>
        <rFont val="標楷體"/>
        <family val="4"/>
        <charset val="136"/>
      </rPr>
      <t>y</t>
    </r>
    <r>
      <rPr>
        <sz val="11"/>
        <color theme="1"/>
        <rFont val="標楷體"/>
        <family val="4"/>
        <charset val="136"/>
      </rPr>
      <t>(kgf/cm)</t>
    </r>
    <phoneticPr fontId="2" type="noConversion"/>
  </si>
  <si>
    <t>極限強度</t>
    <phoneticPr fontId="2" type="noConversion"/>
  </si>
  <si>
    <r>
      <t>主筋面積比</t>
    </r>
    <r>
      <rPr>
        <sz val="11"/>
        <color theme="1"/>
        <rFont val="Calibri"/>
        <family val="4"/>
        <charset val="161"/>
      </rPr>
      <t>ρ</t>
    </r>
    <r>
      <rPr>
        <sz val="11"/>
        <color theme="1"/>
        <rFont val="標楷體"/>
        <family val="4"/>
        <charset val="136"/>
      </rPr>
      <t>L(%)</t>
    </r>
    <phoneticPr fontId="2" type="noConversion"/>
  </si>
  <si>
    <t>鋼筋斷面積As</t>
    <phoneticPr fontId="2" type="noConversion"/>
  </si>
  <si>
    <t>寬度方向(根)</t>
    <phoneticPr fontId="2" type="noConversion"/>
  </si>
  <si>
    <t>深度方向(根)</t>
    <phoneticPr fontId="2" type="noConversion"/>
  </si>
  <si>
    <t>緊密間距(cm)</t>
    <phoneticPr fontId="2" type="noConversion"/>
  </si>
  <si>
    <t>非緊密間距(cm)</t>
    <phoneticPr fontId="2" type="noConversion"/>
  </si>
  <si>
    <r>
      <t>f</t>
    </r>
    <r>
      <rPr>
        <vertAlign val="subscript"/>
        <sz val="11"/>
        <color theme="1"/>
        <rFont val="標楷體"/>
        <family val="4"/>
        <charset val="136"/>
      </rPr>
      <t>yt</t>
    </r>
    <r>
      <rPr>
        <sz val="11"/>
        <color theme="1"/>
        <rFont val="標楷體"/>
        <family val="4"/>
        <charset val="136"/>
      </rPr>
      <t>(MPa)</t>
    </r>
    <phoneticPr fontId="2" type="noConversion"/>
  </si>
  <si>
    <t>抗拉強度(MPa)</t>
    <phoneticPr fontId="2" type="noConversion"/>
  </si>
  <si>
    <t>型式</t>
    <phoneticPr fontId="2" type="noConversion"/>
  </si>
  <si>
    <t>彎鉤角度</t>
    <phoneticPr fontId="2" type="noConversion"/>
  </si>
  <si>
    <r>
      <t>Av(cm</t>
    </r>
    <r>
      <rPr>
        <vertAlign val="superscript"/>
        <sz val="11"/>
        <color theme="1"/>
        <rFont val="標楷體"/>
        <family val="4"/>
        <charset val="136"/>
      </rPr>
      <t>2</t>
    </r>
    <r>
      <rPr>
        <sz val="11"/>
        <color theme="1"/>
        <rFont val="標楷體"/>
        <family val="4"/>
        <charset val="136"/>
      </rPr>
      <t>)</t>
    </r>
    <phoneticPr fontId="2" type="noConversion"/>
  </si>
  <si>
    <r>
      <rPr>
        <sz val="11"/>
        <color theme="1" tint="4.9989318521683403E-2"/>
        <rFont val="標楷體"/>
        <family val="4"/>
        <charset val="136"/>
      </rPr>
      <t>箍筋面積比</t>
    </r>
    <r>
      <rPr>
        <sz val="11"/>
        <color theme="1" tint="4.9989318521683403E-2"/>
        <rFont val="Calibri"/>
        <family val="4"/>
        <charset val="161"/>
      </rPr>
      <t>ρ</t>
    </r>
    <r>
      <rPr>
        <vertAlign val="subscript"/>
        <sz val="11"/>
        <color theme="1" tint="4.9989318521683403E-2"/>
        <rFont val="標楷體"/>
        <family val="4"/>
        <charset val="136"/>
      </rPr>
      <t>t</t>
    </r>
    <r>
      <rPr>
        <sz val="11"/>
        <color theme="1" tint="4.9989318521683403E-2"/>
        <rFont val="標楷體"/>
        <family val="4"/>
        <charset val="136"/>
      </rPr>
      <t>(%)</t>
    </r>
    <phoneticPr fontId="2" type="noConversion"/>
  </si>
  <si>
    <t>交錯配置</t>
    <phoneticPr fontId="2" type="noConversion"/>
  </si>
  <si>
    <t>Nagasaka 1982, HPRC10-63 (Rectangular)</t>
    <phoneticPr fontId="2" type="noConversion"/>
  </si>
  <si>
    <t>Imai and Yamamoto 1986, No. 1 (Rectangular)</t>
  </si>
  <si>
    <t>Zhou et al. 1987, No. 104-08 (Rectangular)</t>
  </si>
  <si>
    <t>Zhou et al. 1987, No. 114-08 (Rectangular)</t>
  </si>
  <si>
    <t>Zhou et al. 1987, No. 124-08 (Rectangular)</t>
  </si>
  <si>
    <t>Arakawa et al. 1989, OA2 (Rectangular)</t>
  </si>
  <si>
    <t>Arakawa et al. 1989, OA5 (Rectangular)</t>
  </si>
  <si>
    <t>Wight and Sozen 1973, No. 25.033(East) (Rectangular)</t>
  </si>
  <si>
    <t>Umehara and Jirsa 1982, CUS (Rectangular)</t>
  </si>
  <si>
    <t>Umehara and Jirsa 1982, CUW (Rectangular)</t>
  </si>
  <si>
    <t>Umehara and Jirsa 1982, 2CUS (Rectangular)</t>
  </si>
  <si>
    <t>Bett et al. 1985 , No. 1-1 (Rectangular)</t>
  </si>
  <si>
    <t>Lynn et al. 1998, 3CLH18 (Rectangular)</t>
  </si>
  <si>
    <t>Lynn et al. 1998, 3CMH18 (Rectangular)</t>
  </si>
  <si>
    <t>Lynn et al. 1998, 3CMD12 (Rectangular)</t>
  </si>
  <si>
    <t>Lynn et al. 1996, 3SLH18 (Rectangular)</t>
  </si>
  <si>
    <t>Aboutaha et al. 1999, SC3 (Rectangular)</t>
  </si>
  <si>
    <t>Aboutaha et al. 1999, SC9 (Rectangular)</t>
  </si>
  <si>
    <t>Nagasaka 1982, HPRC19-32 (Rectangular)</t>
  </si>
  <si>
    <t>Zhou et al. 1985, No. 1007 (Rectangular)</t>
  </si>
  <si>
    <t>Zhou et al. 1987, No. 302-07 (Rectangular)</t>
  </si>
  <si>
    <t>Zhou et al. 1987, No. 312-07 (Rectangular)</t>
  </si>
  <si>
    <t>Zhou et al. 1987, No. 322-07 (Rectangular)</t>
  </si>
  <si>
    <t>Ono et al. 1989, CA025C (Rectangular)</t>
  </si>
  <si>
    <t>Ono et al. 1989, CA060C (Rectangular)</t>
  </si>
  <si>
    <t>Amitsu et al. 1991, CB060C (Rectangular)</t>
  </si>
  <si>
    <t>Wight and Sozen 1973, No. 40.033a(West) (Rectangular)</t>
  </si>
  <si>
    <t>Wight and Sozen 1973, No. 40.048(East) (Rectangular)</t>
  </si>
  <si>
    <t>Wight and Sozen 1973, No. 40.033(West) (Rectangular)</t>
  </si>
  <si>
    <t>Wight and Sozen 1973, No. 25.033(West) (Rectangular)</t>
  </si>
  <si>
    <t>Wight and Sozen 1973, No. 40.067(West) (Rectangular)</t>
  </si>
  <si>
    <t>Wight and Sozen 1973, No. 40.147(East) (Rectangular)</t>
  </si>
  <si>
    <t>Wight and Sozen 1973, No. 40.147(West) (Rectangular)</t>
  </si>
  <si>
    <t>Wight and Sozen 1973, No. 40.092(West) (Rectangular)</t>
  </si>
  <si>
    <t>Lynn et al. 1998, 2CLH18 (Rectangular)</t>
  </si>
  <si>
    <t>Lynn et al. 1998, 2CMH18 (Rectangular)</t>
  </si>
  <si>
    <t>Lynn et al. 1996, 2SLH18 (Rectangular)</t>
  </si>
  <si>
    <t>Lynn et al. 1996, 3SMD12 (Rectangular)</t>
  </si>
  <si>
    <t>Xiao and Martirossyan 1998, HC4-8L16-T6-0.2P (Rectangular)</t>
  </si>
  <si>
    <t>Sezen and Moehle No. 1 (Rectangular)</t>
  </si>
  <si>
    <t>Sezen and Moehle No. 2 (Rectangular)</t>
  </si>
  <si>
    <t>Sezen and Moehle No. 4 (Rectangular)</t>
  </si>
  <si>
    <t>Gill et al. 1979, No. 1 (Rectangular)</t>
  </si>
  <si>
    <t>Gill et al. 1979, No. 2 (Rectangular)</t>
  </si>
  <si>
    <t>Gill et al. 1979, No. 3 (Rectangular)</t>
  </si>
  <si>
    <t>Ang et al. 1981, No. 3 (Rectangular)</t>
  </si>
  <si>
    <t>Ang et al. 1981, No. 4 (Rectangular)</t>
  </si>
  <si>
    <t>Soesianawati et al. 1986, No. 1 (Rectangular)</t>
  </si>
  <si>
    <t>Soesianawati et al. 1986, No. 2 (Rectangular)</t>
  </si>
  <si>
    <t>Soesianawati et al. 1986, No. 3 (Rectangular)</t>
  </si>
  <si>
    <t>Soesianawati et al. 1986, No. 4 (Rectangular)</t>
  </si>
  <si>
    <t>Zahn et al. 1986, No. 7 (Rectangular)</t>
  </si>
  <si>
    <t>Watson and Park 1989, No. 6 (Rectangular)</t>
  </si>
  <si>
    <t>Zahn et al. 1986, No. 8 (Rectangular)</t>
  </si>
  <si>
    <t>Watson and Park 1989, No. 5 (Rectangular)</t>
  </si>
  <si>
    <t>Watson and Park 1989, No. 7 (Rectangular)</t>
  </si>
  <si>
    <t>Watson and Park 1989, No. 8 (Rectangular)</t>
  </si>
  <si>
    <t>Watson and Park 1989, No. 9 (Rectangular)</t>
  </si>
  <si>
    <t>Tanaka and Park 1990, No. 1 (Rectangular)</t>
  </si>
  <si>
    <t>Tanaka and Park 1990, No. 2 (Rectangular)</t>
  </si>
  <si>
    <t>Tanaka and Park 1990, No. 3 (Rectangular)</t>
  </si>
  <si>
    <t>Tanaka and Park 1990, No. 4 (Rectangular)</t>
  </si>
  <si>
    <t>Tanaka and Park 1990, No. 5 (Rectangular)</t>
  </si>
  <si>
    <t>Tanaka and Park 1990, No. 6 (Rectangular)</t>
  </si>
  <si>
    <t>Tanaka and Park 1990, No. 7 (Rectangular)</t>
  </si>
  <si>
    <t>Tanaka and Park 1990, No. 8 (Rectangular)</t>
  </si>
  <si>
    <t>Park and Paulay 1990, No. 9 (Rectangular)</t>
  </si>
  <si>
    <t>Arakawa et al. 1982, No. 102 (Rectangular)</t>
  </si>
  <si>
    <t>Ohno and Nishioka 1984, L1 (Rectangular)</t>
  </si>
  <si>
    <t>Ohno and Nishioka 1984, L3 (Rectangular)</t>
  </si>
  <si>
    <t>Zhou et al. 1987, No. 214-08 (Rectangular)</t>
  </si>
  <si>
    <t>Kanda et al. 1988, 85STC-1 (Rectangular)</t>
  </si>
  <si>
    <t>Kanda et al. 1988, 85STC-2 (Rectangular)</t>
  </si>
  <si>
    <t>Kanda et al. 1988, 85STC-3 (Rectangular)</t>
  </si>
  <si>
    <t>Kanda et al. 1988, 85PDC-1 (Rectangular)</t>
  </si>
  <si>
    <t>Kanda et al. 1988, 85PDC-2 (Rectangular)</t>
  </si>
  <si>
    <t>Kanda et al. 1988, 85PDC-3 (Rectangular)</t>
  </si>
  <si>
    <t>Muguruma et al. 1989, AH-1 (Rectangular)</t>
  </si>
  <si>
    <t>Muguruma et al. 1989, AL-2 (Rectangular)</t>
  </si>
  <si>
    <t>Mugumura et al. 1989, AH-2 (Rectangular)</t>
  </si>
  <si>
    <t>Muguruma et al. 1989, BH-1 (Rectangular)</t>
  </si>
  <si>
    <t>Muguruma et al. 1989, BL-2 (Rectangular)</t>
  </si>
  <si>
    <t>Muguruma et al. 1989, BH-2 (Rectangular)</t>
  </si>
  <si>
    <t>Atalay and Penzien 1975, No. 1S1 (Rectangular)</t>
  </si>
  <si>
    <t>Atalay and Penzien 1975, No. 2S1 (Rectangular)</t>
  </si>
  <si>
    <t>Atalay and Penzien 1975, No. 4S1 (Rectangular)</t>
  </si>
  <si>
    <t>Atalay and Penzien 1975, No. 5S1 (Rectangular)</t>
  </si>
  <si>
    <t>Atalay and Penzien 1975, No. 6S1 (Rectangular)</t>
  </si>
  <si>
    <t>Atalay and Penzien 1975, No. 9 (Rectangular)</t>
  </si>
  <si>
    <t>Atalay and Penzien 1975, No. 10 (Rectangular)</t>
  </si>
  <si>
    <t>Atalay and Penzien 1975, No. 11 (Rectangular)</t>
  </si>
  <si>
    <t>Atalay and Penzien 1975, No. 12 (Rectangular)</t>
  </si>
  <si>
    <t>Azizinamini et al. 1988, NC-2 (Rectangular)</t>
  </si>
  <si>
    <t>Azizinamini et al. 1988, NC-4 (Rectangular)</t>
  </si>
  <si>
    <t>Saatcioglu and Ozcebe 1989, U1 (Rectangular)</t>
  </si>
  <si>
    <t>Saatcioglu and Ozcebe 1989, U3 (Rectangular)</t>
  </si>
  <si>
    <t>Saatcioglu and Ozcebe 1989, U6 (Rectangular)</t>
  </si>
  <si>
    <t>Saatcioglu and Ozcebe 1989, U4 (Rectangular)</t>
  </si>
  <si>
    <t>Saatcioglu and Ozcebe 1989, U7 (Rectangular)</t>
  </si>
  <si>
    <t>Galeota et al. 1996, AA1 (Rectangular)</t>
  </si>
  <si>
    <t>Galeota et al. 1996, AA2 (Rectangular)</t>
  </si>
  <si>
    <t>Galeota et al. 1996, AA3 (Rectangular)</t>
  </si>
  <si>
    <t>Galeota et al. 1996, AA4 (Rectangular)</t>
  </si>
  <si>
    <t>Galeota et al. 1996, BA1 (Rectangular)</t>
  </si>
  <si>
    <t>Galeota et al. 1996, BA2 (Rectangular)</t>
  </si>
  <si>
    <t>Galeota et al. 1996, BA3 (Rectangular)</t>
  </si>
  <si>
    <t>Galeota et al. 1996, BA4 (Rectangular)</t>
  </si>
  <si>
    <t>Galeota et al. 1996, CA1 (Rectangular)</t>
  </si>
  <si>
    <t>Galeota et al. 1996, CA2 (Rectangular)</t>
  </si>
  <si>
    <t>Galeota et al. 1996, CA3 (Rectangular)</t>
  </si>
  <si>
    <t>Galeota et al. 1996, CA4 (Rectangular)</t>
  </si>
  <si>
    <t>Galeota et al. 1996, AB1 (Rectangular)</t>
  </si>
  <si>
    <t>Galeota et al. 1996, AB2 (Rectangular)</t>
  </si>
  <si>
    <t>Galeota et al. 1996, AB3 (Rectangular)</t>
  </si>
  <si>
    <t>Galeota et al. 1996, AB4 (Rectangular)</t>
  </si>
  <si>
    <t>Galeota et al. 1996, BB (Rectangular)</t>
  </si>
  <si>
    <t>Galeota et al. 1996, BB1 (Rectangular)</t>
  </si>
  <si>
    <t>Galeota et al. 1996, BB4 (Rectangular)</t>
  </si>
  <si>
    <t>Galeota et al. 1996, BB4B (Rectangular)</t>
  </si>
  <si>
    <t>Galeota et al. 1996, CB1 (Rectangular)</t>
  </si>
  <si>
    <t>Galeota et al. 1996, CB2 (Rectangular)</t>
  </si>
  <si>
    <t>Galeota et al. 1996, CB3 (Rectangular)</t>
  </si>
  <si>
    <t>Galeota et al. 1996, CB4 (Rectangular)</t>
  </si>
  <si>
    <t>Wehbe et al. 1998, A1 (Rectangular)</t>
  </si>
  <si>
    <t>Wehbe et al. 1998, A2 (Rectangular)</t>
  </si>
  <si>
    <t>Xiao and Martirossyan 1998, HC4-8L19-T10-0.1P (Rectangular)</t>
  </si>
  <si>
    <t>Ohno and Nishioka 1984, L2 (Rectangular)</t>
  </si>
  <si>
    <t>Atalay and Penzien 1975, No. 3S1 (Rectangular)</t>
  </si>
  <si>
    <t>Zhou et al. 1985, No. 1309 (Rectangular)</t>
  </si>
  <si>
    <t>Zhou et al. 1987, No. 223-09 (Rectangular)</t>
  </si>
  <si>
    <t>Wight and Sozen 1973, No. 40.033a(East) (Rectangular)</t>
  </si>
  <si>
    <t>Wight and Sozen 1973, No. 40.048(West) (Rectangular)</t>
  </si>
  <si>
    <t>Wight and Sozen 1973, No. 40.067(East) (Rectangular)</t>
  </si>
  <si>
    <t>Wight and Sozen 1973, No. 40.092(East) (Rectangular)</t>
  </si>
  <si>
    <t>Gill et al. 1979, No. 4 (Rectangular)</t>
  </si>
  <si>
    <t>Muguruma et al. 1989, AL-1 (Rectangular)</t>
  </si>
  <si>
    <t>Muguruma et al. 1989, BL-1 (Rectangular)</t>
  </si>
  <si>
    <t>Xiao and Martirossyan 1998, HC4-8L19-T10-0.2P (Rectangular)</t>
  </si>
  <si>
    <t>Xiao and Martirossyan 1998, HC4-8L16-T10-0.1P (Rectangular)</t>
  </si>
  <si>
    <t>Xiao and Martirossyan 1998, HC4-8L16-T10-0.2P (Rectangular)</t>
  </si>
  <si>
    <t>Sugano 1996, UC10H (Rectangular)</t>
  </si>
  <si>
    <t>Sugano 1996, UC15H (Rectangular)</t>
  </si>
  <si>
    <t>Sugano 1996, UC20H (Rectangular)</t>
  </si>
  <si>
    <t>Nosho et al. 1996, No. 1 (Rectangular)</t>
  </si>
  <si>
    <t>Sugano 1996, UC15L (Rectangular)</t>
  </si>
  <si>
    <t>Sugano 1996, UC20L (Rectangular)</t>
  </si>
  <si>
    <t>Bayrak and Sheikh 1996, ES-1HT (Rectangular)</t>
  </si>
  <si>
    <t>Bayrak and Sheikh 1996, AS-2HT (Rectangular)</t>
  </si>
  <si>
    <t>Bayrak and Sheikh 1996, AS-3HT (Rectangular)</t>
  </si>
  <si>
    <t>Bayrak and Sheikh 1996, AS-4HT (Rectangular)</t>
  </si>
  <si>
    <t>Bayrak and Sheikh 1996, AS-5HT (Rectangular)</t>
  </si>
  <si>
    <t>Bayrak and Sheikh 1996, AS-6HT (Rectangular)</t>
  </si>
  <si>
    <t>Bayrak and Sheikh 1996, AS-7HT (Rectangular)</t>
  </si>
  <si>
    <t>Bayrak and Sheikh 1996, ES-8HT (Rectangular)</t>
  </si>
  <si>
    <t>Saatcioglu and Grira 1999, BG-1 (Rectangular)</t>
  </si>
  <si>
    <t>Saatcioglu and Grira 1999, BG-2 (Rectangular)</t>
  </si>
  <si>
    <t>Saatcioglu and Grira 1999, BG-3 (Rectangular)</t>
  </si>
  <si>
    <t>Saatcioglu and Grira 1999, BG-4 (Rectangular)</t>
  </si>
  <si>
    <t>Saatcioglu and Grira 1999, BG-5 (Rectangular)</t>
  </si>
  <si>
    <t>Saatcioglu and Grira 1999, BG-6 (Rectangular)</t>
  </si>
  <si>
    <t>Saatcioglu and Grira 1999, BG-7 (Rectangular)</t>
  </si>
  <si>
    <t>Saatcioglu and Grira 1999, BG-8 (Rectangular)</t>
  </si>
  <si>
    <t>Saatcioglu and Grira 1999, BG-9 (Rectangular)</t>
  </si>
  <si>
    <t>Saatcioglu and Grira 1999, BG-10 (Rectangular)</t>
  </si>
  <si>
    <t>Matamoros et al. 1999,C10-05N (Rectangular)</t>
  </si>
  <si>
    <t>Matamoros et al. 1999,C10-05S (Rectangular)</t>
  </si>
  <si>
    <t>Matamoros et al. 1999,C10-10N (Rectangular)</t>
  </si>
  <si>
    <t>Matamoros et al. 1999,C10-10S (Rectangular)</t>
  </si>
  <si>
    <t>Matamoros et al. 1999,C10-20N (Rectangular)</t>
  </si>
  <si>
    <t>Matamoros et al. 1999,C10-20S (Rectangular)</t>
  </si>
  <si>
    <t>Matamoros et al. 1999,C5-00N (Rectangular)</t>
  </si>
  <si>
    <t>Matamoros et al. 1999,C5-00S (Rectangular)</t>
  </si>
  <si>
    <t>Matamoros et al. 1999,C5-20N (Rectangular)</t>
  </si>
  <si>
    <t>Matamoros et al. 1999,C5-20S (Rectangular)</t>
  </si>
  <si>
    <t>Matamoros et al. 1999,C5-40N (Rectangular)</t>
  </si>
  <si>
    <t>Matamoros et al. 1999,C5-40S (Rectangular)</t>
  </si>
  <si>
    <t>Mo and Wang 2000,C1-1 (Rectangular)</t>
  </si>
  <si>
    <t>Mo and Wang 2000,C1-2 (Rectangular)</t>
  </si>
  <si>
    <t>Mo and Wang 2000,C1-3 (Rectangular)</t>
  </si>
  <si>
    <t>Mo and Wang 2000,C2-1 (Rectangular)</t>
  </si>
  <si>
    <t>Mo and Wang 2000,C2-2 (Rectangular)</t>
  </si>
  <si>
    <t>Mo and Wang 2000,C2-3 (Rectangular)</t>
  </si>
  <si>
    <t>Mo and Wang 2000,C3-1 (Rectangular)</t>
  </si>
  <si>
    <t>Mo and Wang 2000,C3-2 (Rectangular)</t>
  </si>
  <si>
    <t>Mo and Wang 2000,C3-3 (Rectangular)</t>
  </si>
  <si>
    <t>Aboutaha and Machado 1999, ORC1 (Rectangular)</t>
  </si>
  <si>
    <t>Aboutaha and Machado 1999, ORC2 (Rectangular)</t>
  </si>
  <si>
    <t>Aboutaha and Machado 1999, ORC3 (Rectangular)</t>
  </si>
  <si>
    <t>Thomsen and Wallace 1994, A1 (Rectangular)</t>
  </si>
  <si>
    <t>Thomsen and Wallace 1994, A3 (Rectangular)</t>
  </si>
  <si>
    <t>Thomsen and Wallace 1994, C1 (Rectangular)</t>
  </si>
  <si>
    <t>Thomsen and Wallace 1994, C2 (Rectangular)</t>
  </si>
  <si>
    <t>Thomsen and Wallace 1994, C3 (Rectangular)</t>
  </si>
  <si>
    <t>Thomsen and Wallace 1994, D1 (Rectangular)</t>
  </si>
  <si>
    <t>Thomsen and Wallace 1994, D2 (Rectangular)</t>
  </si>
  <si>
    <t>Thomsen and Wallace 1994, D3 (Rectangular)</t>
  </si>
  <si>
    <t>Paultre and Legeron, 2000, No. 1006015 (Rectangular)</t>
  </si>
  <si>
    <t>Paultre and Legeron, 2000, No. 1006025 (Rectangular)</t>
  </si>
  <si>
    <t>Paultre and Legeron, 2000, No. 1006040 (Rectangular)</t>
  </si>
  <si>
    <t>Paultre and Legeron, 2000, No. 10013015 (Rectangular)</t>
  </si>
  <si>
    <t>Paultre and Legeron, 2000, No. 10013025 (Rectangular)</t>
  </si>
  <si>
    <t>Paultre and Legeron, 2000, No. 10013040 (Rectangular)</t>
  </si>
  <si>
    <t>Paultre et al., 2001, No. 806040 (Rectangular)</t>
  </si>
  <si>
    <t>Paultre et al., 2001, No. 1206040 (Rectangular)</t>
  </si>
  <si>
    <t>Paultre et al., 2001, No. 1005540 (Rectangular)</t>
  </si>
  <si>
    <t>Paultre et al., 2001, No. 1008040 (Rectangular)</t>
  </si>
  <si>
    <t>Paultre et al., 2001, No. 1005552 (Rectangular)</t>
  </si>
  <si>
    <t>Paultre et al., 2001, No. 1006052 (Rectangular)</t>
  </si>
  <si>
    <t>Pujol 2002, No. 10-2-3N (Rectangular)</t>
  </si>
  <si>
    <t>Pujol 2002, No. 10-2-3S (Rectangular)</t>
  </si>
  <si>
    <t>Pujol 2002, No. 10-3-1.5N (Rectangular)</t>
  </si>
  <si>
    <t>Pujol 2002, No. 10-3-1.5S (Rectangular)</t>
  </si>
  <si>
    <t>Pujol 2002, No. 10-3-3N (Rectangular)</t>
  </si>
  <si>
    <t>Pujol 2002, No. 10-3-3S (Rectangular)</t>
  </si>
  <si>
    <t>Pujol 2002, No. 10-3-2.25N (Rectangular)</t>
  </si>
  <si>
    <t>Pujol 2002, No. 10-3-2.25S (Rectangular)</t>
  </si>
  <si>
    <t>Pujol 2002, No. 20-3-3N (Rectangular)</t>
  </si>
  <si>
    <t>Pujol 2002, No. 20-3-3S (Rectangular)</t>
  </si>
  <si>
    <t>Pujol 2002, No. 10-2-2.25N (Rectangular)</t>
  </si>
  <si>
    <t>Pujol 2002, No. 10-2-2.25S (Rectangular)</t>
  </si>
  <si>
    <t>Pujol 2002, No. 10-1-2.25N (Rectangular)</t>
  </si>
  <si>
    <t>Pujol 2002, No. 10-1-2.25S (Rectangular)</t>
  </si>
  <si>
    <t>Bechtoula, Kono, Arai and Watanabe, 2002, D1N30 (Rectangular)</t>
  </si>
  <si>
    <t>Bechtoula, Kono, Arai and Watanabe, 2002, D1N60 (Rectangular)</t>
  </si>
  <si>
    <t>Bechtoula, Kono, Arai and Watanabe, 2002, L1D60 (Rectangular)</t>
  </si>
  <si>
    <t>Bechtoula, Kono, Arai and Watanabe, 2002, L1N60 (Rectangular)</t>
  </si>
  <si>
    <t>Bechtoula, Kono, Arai and Watanabe, 2002, L1N6B (Rectangular)</t>
  </si>
  <si>
    <t>Takemura and Kawashima, 1997, Test 1 (JSCE-4) (Rectangular)</t>
  </si>
  <si>
    <t>Takemura and Kawashima, 1997, Test 2 (JSCE-5) (Rectangular)</t>
  </si>
  <si>
    <t>Takemura and Kawashima, 1997, Test 3 (JSCE-6) (Rectangular)</t>
  </si>
  <si>
    <t>Takemura and Kawashima, 1997, Test 4 (JSCE-7) (Rectangular)</t>
  </si>
  <si>
    <t>Takemura and Kawashima, 1997, Test 5 (JSCE-8) (Rectangular)</t>
  </si>
  <si>
    <t>Takemura and Kawashima, 1997, Test 6 (JSCE-9) (Rectangular)</t>
  </si>
  <si>
    <t>Nagasaka, Tomoya, "Effectiveness of Steel Fiber as Web Reinforcement in Reinforced Concrete Columns," Transactions of the Japan Concrete Institute, Vol. 4, 1982, pp. 493-500.</t>
  </si>
  <si>
    <t>Imai, Hiroshi; and Yamamoto, Yoshie, "A Study on Causes of Earthquake Damage of Izumi High School Due to Miyagi-Ken-Oki Earthquake in 1978," Transactions of the Japan Concrete Institute, Vol. 8, 1986, pp. 405-418.</t>
  </si>
  <si>
    <t>Zhou, Xiaoshen; Satoh, Toshio; Jiang, Weishan; Ono, Arata; and Shimizu, Yasushi, "Behavior of Reinforced Concrete Short Column Under High Axial Load," Transactions of the Japan Concrete Institute, Vol. 9, 1987, pp. 541-548.</t>
  </si>
  <si>
    <t>Arakawa, Takashi; Arai, Yasuyuki; Mizoguchi, Mitsuo; and Yoshida, Minoru, "Shear Resisting Behavior of Short Reinforced Concrete Columns Under Biaxial Bending-Shear," Transactions of the Japan Concrete Institute, Vol. 11, 1989, pp. 317-324.</t>
  </si>
  <si>
    <t>Wight, J.K.; and Sozen, M.A., "Shear Strength Decay in Reinforced Concrete Columns Subjected to Large Deflection Reversals," Structural Research Series No. 403, Civil Engineering Studies, University of Illinois, Urbana-Champaign, Ill., Aug 1973, 290 pages</t>
  </si>
  <si>
    <t>Umehara, H.; and Jirsa, J.O., "Shear Strength and Deterioration of Short Reinforced Concrete Columns Under Cyclic Deformations," PMFSEL Report No. 82-3, Department of Civil Engineering, University of Texas at Austin, Austin Texas, July 1982, 256 pages.</t>
  </si>
  <si>
    <t>Bett, Bart J.; Klingner, Richard E.; and Jirsa, James O., "Behavior of Strengthened and Repaired Reinforced Concrete Columns Under Cyclic Deformations," PMFSEL Report No. 85-3 Department of Civil Engineering, University of Texas at Austin, Austin, Texas,</t>
  </si>
  <si>
    <t>Lynn, A., Moehle, J.P., Mahin, S.A., Holmes, W.T., "Seismic Evaluation of Existing Reinforced Concrete Building Columns," Earthquake Spectra, Nov. 1996, 715-739</t>
  </si>
  <si>
    <t>Lynn, Abraham; "Seismic Evaluation of Existing Reinforced Concrete Building Colums," Ph.D. Thesis, University of California at Berkeley, Berkley, California, 1999, 284 pages.</t>
  </si>
  <si>
    <t>Aboutaha, R.S.; Engelhardt, M.D.; Jirsa, J.O.: and Kreger, M.E.; "Rehabilitation of Shear Critical Concrete Columns by Use of Rectangular Steel Jackets", American Concrete Institute, ACI Structural Journal, Vol. 96, No.1, January-February1999, pp.68-78.</t>
  </si>
  <si>
    <t>鋼筋號數</t>
  </si>
  <si>
    <t>標稱直徑</t>
  </si>
  <si>
    <t>標稱斷面積</t>
  </si>
  <si>
    <t>單位重</t>
  </si>
  <si>
    <t>CNS</t>
  </si>
  <si>
    <t>(cm)</t>
  </si>
  <si>
    <r>
      <t>(cm</t>
    </r>
    <r>
      <rPr>
        <vertAlign val="superscript"/>
        <sz val="11"/>
        <color rgb="FF333333"/>
        <rFont val="Source Sans Pro"/>
        <family val="2"/>
      </rPr>
      <t>2</t>
    </r>
    <r>
      <rPr>
        <sz val="11"/>
        <color rgb="FF333333"/>
        <rFont val="Source Sans Pro"/>
        <family val="2"/>
      </rPr>
      <t>)</t>
    </r>
  </si>
  <si>
    <t>kg/m</t>
  </si>
  <si>
    <t>#2 (D6)</t>
    <phoneticPr fontId="2" type="noConversion"/>
  </si>
  <si>
    <t>#3 (D10)</t>
  </si>
  <si>
    <t>#4 (D13)</t>
  </si>
  <si>
    <t>#5 (D16)</t>
  </si>
  <si>
    <t>#6 (D19)</t>
  </si>
  <si>
    <t>#7 (D22)</t>
  </si>
  <si>
    <t>#8 (D25)</t>
  </si>
  <si>
    <t>#9 (D29)</t>
    <phoneticPr fontId="2" type="noConversion"/>
  </si>
  <si>
    <t>#10 (D32)</t>
  </si>
  <si>
    <t>#11 (D36)</t>
  </si>
  <si>
    <t>R: Rectangular ties (around perimeter)</t>
  </si>
  <si>
    <t>RD: Rectangular and diagonal ties</t>
  </si>
  <si>
    <t>RJ: Rectangular ties with J-hooks</t>
  </si>
  <si>
    <t>I: Interlocking ties</t>
  </si>
  <si>
    <t>RD: Rectangular and diagonal ties</t>
    <phoneticPr fontId="2" type="noConversion"/>
  </si>
  <si>
    <t>I: Interlocking ties</t>
    <phoneticPr fontId="2" type="noConversion"/>
  </si>
  <si>
    <t>Ohue, Minoru; Morimoto, Hisao, Fujii, Shigeru; and Morita, Shiro, "The Behavior of R.C. Short Columns Failing in Splitting Bond-Shear Under Dynamic Lateral Loading," Transactions of the Japan Concrete Institute, Vol. 7, 1985, pp. 293-300.</t>
  </si>
  <si>
    <t>Zhou, Xiaozhen; Higashi, Yoichi; Jiang, Weishan; and Shimizu, Yasushi, "Behavior of Reinforced Concrete Column Under High Axial Load," Transactions of the Japan Concrete Institute, Vol. 7, 1985, pp. 385-392.</t>
  </si>
  <si>
    <t>Ono, Arata; Shirai, Nobuaki; Adachi, Hiromi; and Sakamaki, Yoshio, "Elasto-Plastic Behavior of Reinforced Concrete Column With Fluctuating Axial Force," Transactions of the Japan Concrete Institute, Vol. 11, 1989, pp. 239-246.</t>
  </si>
  <si>
    <t>Amitsu, Shigeyuki; Shirai, Nobuaki; Adachi, Hiromi; and Ono, Arata, "Deformation of Reinforced Concrete Column with High or Fluctuating Axial Force," Transactions of the Japan Concrete Institute, Vol. 13, 1991, pp. 355-362.</t>
  </si>
  <si>
    <t>Xiao, Yan; and Martirossyan, Armen, "Seismic Performance of High-Strength Concrete Columns," Journal of Structural Engineering, March, 1998, pp. 241-251.</t>
  </si>
  <si>
    <t>Sezen H.; Moehle, J.P.; "Seismic Behavior of Shear-Critical Reinforced Concrete Building Columns," Seventh U.S. National Conference on Earthquake Engineering, Boston, Massachusetts, July 21-25, 2002</t>
  </si>
  <si>
    <t>RI: Rectangular and interlocking ties</t>
  </si>
  <si>
    <t>Xiao and Martirossyan 1998, HC4-8L16-T6-0.1P (Rectangular)</t>
  </si>
  <si>
    <t>#1 (D3)</t>
    <phoneticPr fontId="2" type="noConversion"/>
  </si>
  <si>
    <t>RO: Rectangular and octagonal ties</t>
  </si>
  <si>
    <t>UJ: U-bars with J-hooks</t>
  </si>
  <si>
    <t>RU: Rectangular ties and U-bars</t>
  </si>
  <si>
    <t>RIJ: Rectangular and interlocking ties with J-hooks</t>
  </si>
  <si>
    <t>Gill, Wayne Douglas; Park, R.; and Priestley, M.J.N., "Ductility of Rectangular Reinforced Concrete Columns With Axial Load," Report 79-1, Department of Civil Engineering, University of Canterbury, Christchurch, New Zealand, February 1979, 136 pages.</t>
  </si>
  <si>
    <t>Ang Beng Ghee; Priestley, M.J.N.; and Park, R., "Ductility of Reinforced Bridge Piers Under Seismic Loading," Report 81-3, Department of Civil Engineering, University of Canterbury, Christchurch, New Zealand, February 1981, 109 pages.</t>
  </si>
  <si>
    <t>Soesianawati, M.T.; Park, R; and Priestley, M.J.N., "Limited Ductility Design of Reinforced Concrete Columns," Report 86-10, Department of Civil Engineering, University of Canterbury, Christchurch, New Zealand, March 1986, 208 pages.</t>
  </si>
  <si>
    <t>Zahn, F.A.; Park, R; and Priestley, M.J.N., "Design of Reinforced Bridge Columns for Strength and Ductility," Report 86-7, Department of Civil Engineering, University of Canterbury, Christchurch, New Zealand, March 1986, 330 pages.</t>
  </si>
  <si>
    <t>Watson, Soesianawati; and Park, R., "Design of Reinforced Concrete Frames of Limited Ductility," Report 89-4, Department of Civil Engineering, University of Canterbury, Christchurch, New Zealand, January 1989, 232 pages.</t>
  </si>
  <si>
    <t>Tanaka, H.; and Park, R., "Effect of Lateral Confining Reinforcement on the Ductile Behavior of Reinforced Concrete Columns," Report 90-2, Department of Civil Engineering, University of Canterbury, June 1990, 458 pages.</t>
  </si>
  <si>
    <t>Park, R.; and Paulay, T., "Use of Interlocking Spirals for Transverse Reinforcement in Bridge Columns." Strength and Ductility of Concrete Substructures of Bridges, RRU (Road Research Unit) Bulletin 84, Vol. 1, 1990, pp. 77-92.</t>
  </si>
  <si>
    <t>Arakawa, Takashi; Arai, Yasuyuki; Egashira, Keiichi; and Fujita, Yutaka, "Effects of the Rate of Cyclic Loading on the Load-Carrying Capacity and Inelastic Behavior of Reinforced Concrete Columns," Transactions of the Japan Concrete Institute, Vol. 4, 198</t>
  </si>
  <si>
    <t>Ohno, Tomonori; and Nishioka, Takashi, "An Experimental Study on Energy Absorption Capacity of Columns in Reinforced Concrete Structures," Proceedings of the JSCE, Structural Engineering/Earthquake Engineering, Vol. 1, No 2., October 1984, pp. 137-147.</t>
  </si>
  <si>
    <t>Kanda, Makoto; Shirai, Nobuaki; Adachi, Hiromi; and Sato, Toshio, "Analytical Study on Elasto-Plastic Hysteretic Behaviors of Reinforced Concrete Members," Transactions of the Japan Concrete Institute, Vol.10, 1988, pp. 257-264. (85STC-3 and 85PDC-3 only)</t>
  </si>
  <si>
    <t>Muguruma, Hiroshi; Watanabe, Fumio; and Komuro, Tsutomu, "Applicability of High Strength Concrete to Reinforced Concrete Ductile Column," Transactions of the Japan Concrete Institute, Vol. 11, 1989, pp. 309-316.</t>
  </si>
  <si>
    <t>Atalay, M.B.; and Penzien, J. "The Seismic Behavior of Critical Regions of Reinforced Concrete Components as Influenced by Moment, Shear and Axial Force," Report No. EERC 75-19, University of California, Berkeley, December 1975, 226 pages.</t>
  </si>
  <si>
    <t>Azizinamini, Atorod; Johal, Lakhpal S.; Hanson, Norman W.; Musser, Donald W.; and Corley, William G.; "Effects of Transverse Reinforcement on Seismic Performance of Columns - A Partial Parametric Investigation," Project No. CR-9617, Construction Technolog</t>
  </si>
  <si>
    <t>Saatcioglu, Murat; and Ozcebe, Guney, "Response of Reinforced Concrete Columns to Simulated Seismic Loading," American Concrete Institute, ACI Structural Journal, January - February, 1989, pp. 3-12.</t>
  </si>
  <si>
    <t>Galeota, D.: Giammatteo, M.M.; Marino, R., "Seismic Resistance of High Strength Concrete Columns." Procedings of the Eleventh World Conference on Earthquake Engineering, Disc 3, Paper No. 1390, 1996.</t>
  </si>
  <si>
    <t>Wehbe, N., Saiidi, M.S., and Sanders, D,. "Confinement of Rectangular Bridge Columns for Modrate Seismic Areas," National Center for Earthquake Engineering Research (NCEER) Bulletin, Volume 12, Number 1, Spring 1998.</t>
  </si>
  <si>
    <t>Sugano, Shunsuke, "Seismic Behavior of Reinforced Concrete Columns Which used Ultra-High-Strength Concrete," Paper No. 1383, Eleventh World Conference on Earthquake Engineering, 1996.</t>
  </si>
  <si>
    <t>Nosho, Kirk; Stanton, John; and MacRae, Gregory; "Retrofit of Rectangular Reinforced Concrete Columns using Tonen Forca Tow Sheet Carbon Fiber Wrapping," Report No. SGEM 96-2, Department of Civil Engineering, University of Washington, Seattle, Washington,</t>
  </si>
  <si>
    <t>Bayrak, Oguzhan; Sheikh, Shamim, "Confinement Steel Requirements for High Strength Concrete Columns," Paper No. 463, Eleventh World Conference on Earthquake Engineering, 1996.</t>
  </si>
  <si>
    <t>Saatcioglu, Murat; and Grira, Mongi, "Confinement of Reinforced Concrete Columns with Welded Reinforcement Grids," American Concrete Institute, ACI Structural Journal, Vol. 96, No. 1, January-February 1999, pp. 29-39.</t>
  </si>
  <si>
    <t>Matamoros, A.B.; "Study of Drift Limits for High-Strength Concrete Columns," Department of Civil Engineering, University of Illinois at Urbana-Champaign, Urbana, Illinois, Oct 1999.</t>
  </si>
  <si>
    <t>Mo, Y.L.; and Wang, S.J., "Seismic Behavior of RC Columns with Various Tie Configurations", Journal of Structural Engineering, ASCE, Vol. 126 No.10, October, 2000, pp. 1122-1130</t>
  </si>
  <si>
    <t>Aboutaha, R.S.; and Machado, R.I., "Seismic Resistance of Steel-Tubed High-Strength Reinforced-Concrete Columns", Journal of Structural Engineering, May 1999, pp. 485-494.</t>
  </si>
  <si>
    <t>Thomsen, John; and Wallace, John, "Lateral Load Behavior of Reinforced Concrete Columns Constructed Using High-Strength Materials," American Concrete Institute, ACI Structural Journal, Vol. 91, No. 5, September-October 1994, pp. 605-615.</t>
  </si>
  <si>
    <t>Legeron, F.; and Paultre, P., " Behavior of High-Strength Concrete Columns under Cyclic Flexure and Constant Axial Load", American Concrete Institute, ACI Structural Journal, Vol. 97, No. 4, July-August 2000, pp. 591-601.</t>
  </si>
  <si>
    <t>Paultre, P.; Legeron, F.; and Mongeau, D., " Influence of Concrete Strength and Transverse Reinforcement Yield Strength on Behavior of High-Strength Concrete Columns", American Concrete Institute, ACI Structural Journal, Vol. 98, No. 4, July-August 2001,</t>
  </si>
  <si>
    <t>Pujol, S., "Drift Capacity of Reinforced Concrete Columns Subjected to Displacement Reversals," Thesis, Purdue University, August 2002</t>
  </si>
  <si>
    <t>Kono, Susumu; and Watanabe, Fumio, " Damage Evaluation of Reinforced Concrete Columns Under Multiaxial Cyclic Loadings", The Second U.S.-Japan Workshop on Performance-Based Earthquake Engineering Methodology for Reinfoced Concrete Building Structures, Sap</t>
  </si>
  <si>
    <t>Arai, Yusaku; Hakim, Bechtoula; Kono, Susumu; Watanabe, Fumio, "Damage Assessment of Reinforced Concrete Columns Under High Axial Loading", Personal Contact, September 2002.</t>
  </si>
  <si>
    <t>Takemura, H.; Kawashima, K.; "Effect of loading hysteresis on ductility capacity of bridge piers," Journal of Structural Engineering, Vol. 43A, pp. 849-858, Japan</t>
  </si>
  <si>
    <t>IMK塑鉸</t>
    <phoneticPr fontId="2" type="noConversion"/>
  </si>
  <si>
    <t>修正係數K值</t>
    <phoneticPr fontId="2" type="noConversion"/>
  </si>
  <si>
    <t>as</t>
  </si>
  <si>
    <t>c_S</t>
  </si>
  <si>
    <t>c_C</t>
  </si>
  <si>
    <t>c_A</t>
  </si>
  <si>
    <t>c_K</t>
  </si>
  <si>
    <r>
      <t>θ</t>
    </r>
    <r>
      <rPr>
        <sz val="9.35"/>
        <color theme="1"/>
        <rFont val="Times New Roman"/>
        <family val="1"/>
      </rPr>
      <t>p</t>
    </r>
    <phoneticPr fontId="2" type="noConversion"/>
  </si>
  <si>
    <t>θpc</t>
    <phoneticPr fontId="2" type="noConversion"/>
  </si>
  <si>
    <t>Res</t>
  </si>
  <si>
    <t>類別因素</t>
    <phoneticPr fontId="2" type="noConversion"/>
  </si>
  <si>
    <t>軸力比因素</t>
    <phoneticPr fontId="2" type="noConversion"/>
  </si>
  <si>
    <t>Ohue et al. 1985, 2D16RS (Rectangular)</t>
    <phoneticPr fontId="2" type="noConversion"/>
  </si>
  <si>
    <t>Ohue et al. 1985, 4D13RS (Rectangular)</t>
    <phoneticPr fontId="2" type="noConversion"/>
  </si>
  <si>
    <t>Zhou et al. 1985, No. 806 (Rectangular)</t>
    <phoneticPr fontId="2" type="noConversion"/>
  </si>
  <si>
    <t>Zhou et al. 1987, No. 204-08 (Rectangular)</t>
    <phoneticPr fontId="2" type="noConversion"/>
  </si>
  <si>
    <t>Wight and Sozen 1973, No. 40.033(East) (Rectangular)</t>
    <phoneticPr fontId="2" type="noConversion"/>
  </si>
  <si>
    <t>是</t>
    <phoneticPr fontId="2" type="noConversion"/>
  </si>
  <si>
    <t>Sakai et al. 1990, B1 (Rectangular)</t>
  </si>
  <si>
    <t>Sakai, Yuuki; Hibi, Junichi; Otani, Shunsuke; and Aoyama, Hiroyuki, "Experimental Study on Flexural Behavior of Reinforced Concrete Columns Using High-Strength Concrete," Transactions of the Japan Concrete Institute, Vol. 12, 1990, pp. 323-330.</t>
  </si>
  <si>
    <t>Sakai et al. 1990, B2 (Rectangular)</t>
  </si>
  <si>
    <t>Sakai et al. 1990, B3 (Rectangular)</t>
  </si>
  <si>
    <t>Sakai et al. 1990, B4 (Rectangular)</t>
  </si>
  <si>
    <t>Sakai et al. 1990, B5 (Rectangular)</t>
  </si>
  <si>
    <t>Sakai et al. 1990, B6 (Rectangular)</t>
  </si>
  <si>
    <t>Sakai et al. 1990, B7 (Rectangular)</t>
  </si>
  <si>
    <t>Wehbe et al. 1998, B1 (Rectangular)</t>
  </si>
  <si>
    <t>Wehbe et al. 1998, B2 (Rectangular)</t>
  </si>
  <si>
    <t>Thomsen and Wallace 1994, B1 (Rectangular)</t>
  </si>
  <si>
    <t>Thomsen and Wallace 1994, B2 (Rectangular)</t>
  </si>
  <si>
    <t>Thomsen and Wallace 1994, B3 (Rectangular)</t>
  </si>
  <si>
    <t>Pujol 2002, No. 20-3-1.5N (Rectangular)</t>
  </si>
  <si>
    <t>Pujol 2002, No. 20-3-1.5S (Rectangular)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</si>
</sst>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新細明體"/>
      <family val="2"/>
      <scheme val="minor"/>
    </font>
    <font>
      <sz val="11"/>
      <color theme="1"/>
      <name val="標楷體"/>
      <family val="4"/>
      <charset val="136"/>
    </font>
    <font>
      <sz val="9"/>
      <name val="新細明體"/>
      <family val="3"/>
      <charset val="136"/>
      <scheme val="minor"/>
    </font>
    <font>
      <vertAlign val="subscript"/>
      <sz val="11"/>
      <color theme="1"/>
      <name val="標楷體"/>
      <family val="4"/>
      <charset val="136"/>
    </font>
    <font>
      <vertAlign val="superscript"/>
      <sz val="11"/>
      <color theme="1"/>
      <name val="標楷體"/>
      <family val="4"/>
      <charset val="136"/>
    </font>
    <font>
      <sz val="11"/>
      <color theme="1"/>
      <name val="Calibri"/>
      <family val="4"/>
      <charset val="161"/>
    </font>
    <font>
      <vertAlign val="subscript"/>
      <sz val="11"/>
      <color theme="1" tint="4.9989318521683403E-2"/>
      <name val="標楷體"/>
      <family val="4"/>
      <charset val="136"/>
    </font>
    <font>
      <sz val="11"/>
      <color theme="1" tint="4.9989318521683403E-2"/>
      <name val="標楷體"/>
      <family val="4"/>
      <charset val="136"/>
    </font>
    <font>
      <sz val="11"/>
      <color theme="1" tint="4.9989318521683403E-2"/>
      <name val="Calibri"/>
      <family val="4"/>
      <charset val="161"/>
    </font>
    <font>
      <u/>
      <sz val="11"/>
      <color theme="10"/>
      <name val="新細明體"/>
      <family val="2"/>
      <scheme val="minor"/>
    </font>
    <font>
      <sz val="11"/>
      <color theme="1"/>
      <name val="Times New Roman"/>
      <family val="1"/>
    </font>
    <font>
      <sz val="11"/>
      <color rgb="FF333333"/>
      <name val="Source Sans Pro"/>
      <family val="2"/>
    </font>
    <font>
      <vertAlign val="superscript"/>
      <sz val="11"/>
      <color rgb="FF333333"/>
      <name val="Source Sans Pro"/>
      <family val="2"/>
    </font>
    <font>
      <sz val="11"/>
      <color rgb="FFFF0000"/>
      <name val="新細明體"/>
      <family val="2"/>
      <scheme val="minor"/>
    </font>
    <font>
      <sz val="11"/>
      <name val="新細明體"/>
      <family val="2"/>
      <scheme val="minor"/>
    </font>
    <font>
      <sz val="9.35"/>
      <color theme="1"/>
      <name val="Times New Roman"/>
      <family val="1"/>
    </font>
  </fonts>
  <fills count="13">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FF"/>
        <bgColor indexed="64"/>
      </patternFill>
    </fill>
    <fill>
      <patternFill patternType="solid">
        <fgColor rgb="FFF9F9F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xf>
    <xf numFmtId="0" fontId="1" fillId="0" borderId="1" xfId="0" applyFont="1" applyBorder="1" applyAlignment="1">
      <alignment horizontal="center"/>
    </xf>
    <xf numFmtId="0" fontId="11" fillId="0" borderId="1" xfId="0" applyFont="1" applyBorder="1" applyAlignment="1">
      <alignment horizontal="center" vertical="center"/>
    </xf>
    <xf numFmtId="0" fontId="11" fillId="4" borderId="1" xfId="0" applyFont="1" applyFill="1" applyBorder="1" applyAlignment="1">
      <alignment horizontal="center" vertical="center" wrapText="1" readingOrder="1"/>
    </xf>
    <xf numFmtId="0" fontId="11" fillId="5" borderId="1" xfId="0" applyFont="1" applyFill="1" applyBorder="1" applyAlignment="1">
      <alignment horizontal="center" vertical="center" wrapText="1" readingOrder="1"/>
    </xf>
    <xf numFmtId="0" fontId="0" fillId="0" borderId="1" xfId="0" applyBorder="1" applyAlignment="1">
      <alignment horizontal="center"/>
    </xf>
    <xf numFmtId="0" fontId="6" fillId="0" borderId="1" xfId="0" applyFont="1" applyBorder="1" applyAlignment="1">
      <alignment horizontal="center"/>
    </xf>
    <xf numFmtId="0" fontId="10" fillId="0" borderId="1" xfId="1" applyFont="1" applyBorder="1" applyAlignment="1">
      <alignment horizontal="center"/>
    </xf>
    <xf numFmtId="0" fontId="13" fillId="0" borderId="1" xfId="0" applyFont="1" applyBorder="1" applyAlignment="1">
      <alignment horizontal="center"/>
    </xf>
    <xf numFmtId="0" fontId="10" fillId="0" borderId="1" xfId="0" applyFont="1" applyFill="1" applyBorder="1" applyAlignment="1">
      <alignment horizontal="center"/>
    </xf>
    <xf numFmtId="0" fontId="1" fillId="0" borderId="1" xfId="0" applyFont="1" applyBorder="1" applyAlignment="1">
      <alignment horizontal="center" vertical="center"/>
    </xf>
    <xf numFmtId="0" fontId="0" fillId="6" borderId="1" xfId="0" applyFill="1" applyBorder="1" applyAlignment="1">
      <alignment horizontal="center"/>
    </xf>
    <xf numFmtId="0" fontId="13" fillId="6" borderId="1" xfId="0" applyFont="1" applyFill="1" applyBorder="1" applyAlignment="1">
      <alignment horizontal="center"/>
    </xf>
    <xf numFmtId="0" fontId="14" fillId="6" borderId="1" xfId="0" applyFont="1" applyFill="1" applyBorder="1" applyAlignment="1">
      <alignment horizontal="center"/>
    </xf>
    <xf numFmtId="0" fontId="13" fillId="0" borderId="1" xfId="0" applyFont="1" applyBorder="1"/>
    <xf numFmtId="0" fontId="0" fillId="7" borderId="1" xfId="0" applyFill="1" applyBorder="1" applyAlignment="1">
      <alignment horizontal="center"/>
    </xf>
    <xf numFmtId="0" fontId="14" fillId="0" borderId="1" xfId="0" applyFont="1" applyBorder="1" applyAlignment="1">
      <alignment horizontal="center"/>
    </xf>
    <xf numFmtId="0" fontId="14" fillId="3" borderId="1" xfId="0" applyFont="1" applyFill="1" applyBorder="1" applyAlignment="1">
      <alignment horizontal="center"/>
    </xf>
    <xf numFmtId="0" fontId="10" fillId="9" borderId="1" xfId="0" applyFont="1" applyFill="1" applyBorder="1" applyAlignment="1">
      <alignment horizontal="center"/>
    </xf>
    <xf numFmtId="0" fontId="1" fillId="10" borderId="1" xfId="0" applyFont="1" applyFill="1" applyBorder="1" applyAlignment="1">
      <alignment horizontal="center"/>
    </xf>
    <xf numFmtId="0" fontId="0" fillId="6" borderId="0" xfId="0" applyFill="1"/>
    <xf numFmtId="0" fontId="0" fillId="6" borderId="0" xfId="0" applyFill="1" applyBorder="1"/>
    <xf numFmtId="0" fontId="0" fillId="11" borderId="0" xfId="0" applyFill="1"/>
    <xf numFmtId="0" fontId="0" fillId="0" borderId="1" xfId="0" applyNumberFormat="1" applyBorder="1" applyAlignment="1">
      <alignment horizontal="center"/>
    </xf>
    <xf numFmtId="0" fontId="0" fillId="12" borderId="0" xfId="0" applyFill="1"/>
    <xf numFmtId="0" fontId="0" fillId="12" borderId="0" xfId="0" applyFill="1" applyBorder="1"/>
    <xf numFmtId="0" fontId="10" fillId="6" borderId="1" xfId="0" applyFont="1" applyFill="1" applyBorder="1" applyAlignment="1">
      <alignment horizontal="center"/>
    </xf>
    <xf numFmtId="0" fontId="1" fillId="7" borderId="1" xfId="0" applyFont="1" applyFill="1" applyBorder="1" applyAlignment="1">
      <alignment horizontal="center"/>
    </xf>
    <xf numFmtId="0" fontId="1" fillId="0" borderId="1" xfId="0" applyFont="1" applyBorder="1" applyAlignment="1">
      <alignment horizontal="center" vertical="center"/>
    </xf>
    <xf numFmtId="0" fontId="1" fillId="8" borderId="1" xfId="0" applyFont="1" applyFill="1" applyBorder="1" applyAlignment="1">
      <alignment horizont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UN/Desktop/&#35542;&#25991;/RC&#26753;&#26609;&#25976;&#25818;/&#30446;&#21069;&#25972;&#29702;/PEER%20RC%20Column%20Database(Rectangula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ar"/>
      <sheetName val="FlexureShear"/>
      <sheetName val="Flexure"/>
      <sheetName val="鋼筋號數"/>
    </sheetNames>
    <sheetDataSet>
      <sheetData sheetId="0" refreshError="1"/>
      <sheetData sheetId="1" refreshError="1"/>
      <sheetData sheetId="2" refreshError="1"/>
      <sheetData sheetId="3">
        <row r="3">
          <cell r="A3" t="str">
            <v>#1 (D3)</v>
          </cell>
          <cell r="B3">
            <v>0.318</v>
          </cell>
          <cell r="C3">
            <v>7.9399999999999998E-2</v>
          </cell>
        </row>
        <row r="4">
          <cell r="A4" t="str">
            <v>#2 (D6)</v>
          </cell>
          <cell r="B4">
            <v>0.63500000000000001</v>
          </cell>
          <cell r="C4">
            <v>0.31669999999999998</v>
          </cell>
        </row>
        <row r="5">
          <cell r="A5" t="str">
            <v>#3 (D10)</v>
          </cell>
          <cell r="B5">
            <v>0.95299999999999996</v>
          </cell>
          <cell r="C5">
            <v>0.71</v>
          </cell>
        </row>
        <row r="6">
          <cell r="A6" t="str">
            <v>#4 (D13)</v>
          </cell>
          <cell r="B6">
            <v>1.27</v>
          </cell>
          <cell r="C6">
            <v>1.27</v>
          </cell>
        </row>
        <row r="7">
          <cell r="A7" t="str">
            <v>#5 (D16)</v>
          </cell>
          <cell r="B7">
            <v>1.5880000000000001</v>
          </cell>
          <cell r="C7">
            <v>1.99</v>
          </cell>
        </row>
        <row r="8">
          <cell r="A8" t="str">
            <v>#6 (D19)</v>
          </cell>
          <cell r="B8">
            <v>1.905</v>
          </cell>
          <cell r="C8">
            <v>2.87</v>
          </cell>
        </row>
        <row r="9">
          <cell r="A9" t="str">
            <v>#7 (D22)</v>
          </cell>
          <cell r="B9">
            <v>2.2229999999999999</v>
          </cell>
          <cell r="C9">
            <v>3.87</v>
          </cell>
        </row>
        <row r="10">
          <cell r="A10" t="str">
            <v>#8 (D25)</v>
          </cell>
          <cell r="B10">
            <v>2.54</v>
          </cell>
          <cell r="C10">
            <v>5.07</v>
          </cell>
        </row>
        <row r="11">
          <cell r="A11" t="str">
            <v>#9 (D29)</v>
          </cell>
          <cell r="B11">
            <v>2.8650000000000002</v>
          </cell>
          <cell r="C11">
            <v>6.47</v>
          </cell>
        </row>
        <row r="12">
          <cell r="A12" t="str">
            <v>#10 (D32)</v>
          </cell>
          <cell r="B12">
            <v>3.226</v>
          </cell>
          <cell r="C12">
            <v>8.14</v>
          </cell>
        </row>
        <row r="13">
          <cell r="A13" t="str">
            <v>#11 (D36)</v>
          </cell>
          <cell r="B13">
            <v>3.581</v>
          </cell>
          <cell r="C13">
            <v>10.07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1E19-F9C0-42C3-A2BF-9D1A54915592}">
  <dimension ref="A1:AT20"/>
  <sheetViews>
    <sheetView topLeftCell="AA1" workbookViewId="0">
      <selection activeCell="AH22" sqref="AH22"/>
    </sheetView>
  </sheetViews>
  <sheetFormatPr defaultRowHeight="15" x14ac:dyDescent="0.3"/>
  <cols>
    <col min="1" max="1" width="56.375" bestFit="1" customWidth="1"/>
    <col min="2" max="2" width="253.375" bestFit="1" customWidth="1"/>
    <col min="3" max="3" width="10.75" bestFit="1" customWidth="1"/>
    <col min="6" max="6" width="29.125" bestFit="1" customWidth="1"/>
    <col min="23" max="23" width="19.5" bestFit="1" customWidth="1"/>
    <col min="24" max="24" width="15.75" bestFit="1" customWidth="1"/>
    <col min="26" max="28" width="15.75" bestFit="1" customWidth="1"/>
    <col min="32" max="32" width="37.875" bestFit="1" customWidth="1"/>
  </cols>
  <sheetData>
    <row r="1" spans="1:46" x14ac:dyDescent="0.3">
      <c r="A1" s="31" t="s">
        <v>0</v>
      </c>
      <c r="B1" s="31"/>
      <c r="C1" s="31"/>
      <c r="D1" s="31"/>
      <c r="E1" s="31"/>
      <c r="F1" s="31"/>
      <c r="G1" s="31"/>
      <c r="H1" s="31"/>
      <c r="I1" s="31"/>
      <c r="J1" s="31"/>
      <c r="K1" s="31" t="s">
        <v>1</v>
      </c>
      <c r="L1" s="31"/>
      <c r="M1" s="31"/>
      <c r="N1" s="31"/>
      <c r="O1" s="31"/>
      <c r="P1" s="31"/>
      <c r="Q1" s="31"/>
      <c r="R1" s="31" t="s">
        <v>2</v>
      </c>
      <c r="S1" s="31"/>
      <c r="T1" s="31"/>
      <c r="U1" s="31"/>
      <c r="V1" s="31"/>
      <c r="W1" s="31"/>
      <c r="X1" s="31"/>
      <c r="Y1" s="31" t="s">
        <v>3</v>
      </c>
      <c r="Z1" s="31"/>
      <c r="AA1" s="31"/>
      <c r="AB1" s="31"/>
      <c r="AC1" s="31"/>
      <c r="AD1" s="31"/>
      <c r="AE1" s="31"/>
      <c r="AF1" s="31"/>
      <c r="AG1" s="31"/>
      <c r="AH1" s="31"/>
      <c r="AI1" s="31"/>
      <c r="AJ1" s="8"/>
      <c r="AK1" s="32" t="s">
        <v>348</v>
      </c>
      <c r="AL1" s="32"/>
      <c r="AM1" s="32"/>
      <c r="AN1" s="32"/>
      <c r="AO1" s="32"/>
      <c r="AP1" s="32"/>
      <c r="AQ1" s="32"/>
      <c r="AR1" s="32"/>
      <c r="AS1" s="30" t="s">
        <v>349</v>
      </c>
      <c r="AT1" s="30"/>
    </row>
    <row r="2" spans="1:46" ht="18" x14ac:dyDescent="0.35">
      <c r="A2" s="13" t="s">
        <v>4</v>
      </c>
      <c r="B2" s="13" t="s">
        <v>5</v>
      </c>
      <c r="C2" s="13" t="s">
        <v>6</v>
      </c>
      <c r="D2" s="13" t="s">
        <v>7</v>
      </c>
      <c r="E2" s="13" t="s">
        <v>8</v>
      </c>
      <c r="F2" s="1" t="s">
        <v>9</v>
      </c>
      <c r="G2" s="1" t="s">
        <v>10</v>
      </c>
      <c r="H2" s="13" t="s">
        <v>11</v>
      </c>
      <c r="I2" s="13" t="s">
        <v>12</v>
      </c>
      <c r="J2" s="1" t="s">
        <v>13</v>
      </c>
      <c r="K2" s="1" t="s">
        <v>14</v>
      </c>
      <c r="L2" s="1" t="s">
        <v>15</v>
      </c>
      <c r="M2" s="1" t="s">
        <v>16</v>
      </c>
      <c r="N2" s="1" t="s">
        <v>17</v>
      </c>
      <c r="O2" s="1" t="s">
        <v>18</v>
      </c>
      <c r="P2" s="2" t="s">
        <v>19</v>
      </c>
      <c r="Q2" s="1" t="s">
        <v>20</v>
      </c>
      <c r="R2" s="13" t="s">
        <v>21</v>
      </c>
      <c r="S2" s="13"/>
      <c r="T2" s="13" t="s">
        <v>22</v>
      </c>
      <c r="U2" s="1" t="s">
        <v>23</v>
      </c>
      <c r="V2" s="13" t="s">
        <v>24</v>
      </c>
      <c r="W2" s="13" t="s">
        <v>25</v>
      </c>
      <c r="X2" s="1" t="s">
        <v>26</v>
      </c>
      <c r="Y2" s="13" t="s">
        <v>21</v>
      </c>
      <c r="Z2" s="1" t="s">
        <v>27</v>
      </c>
      <c r="AA2" s="1" t="s">
        <v>28</v>
      </c>
      <c r="AB2" s="3" t="s">
        <v>29</v>
      </c>
      <c r="AC2" s="3" t="s">
        <v>30</v>
      </c>
      <c r="AD2" s="1" t="s">
        <v>31</v>
      </c>
      <c r="AE2" s="13" t="s">
        <v>32</v>
      </c>
      <c r="AF2" s="13" t="s">
        <v>33</v>
      </c>
      <c r="AG2" s="1" t="s">
        <v>34</v>
      </c>
      <c r="AH2" s="1" t="s">
        <v>35</v>
      </c>
      <c r="AI2" s="9" t="s">
        <v>36</v>
      </c>
      <c r="AJ2" s="4" t="s">
        <v>37</v>
      </c>
      <c r="AK2" s="21" t="s">
        <v>350</v>
      </c>
      <c r="AL2" s="21" t="s">
        <v>351</v>
      </c>
      <c r="AM2" s="21" t="s">
        <v>352</v>
      </c>
      <c r="AN2" s="21" t="s">
        <v>353</v>
      </c>
      <c r="AO2" s="21" t="s">
        <v>354</v>
      </c>
      <c r="AP2" s="21" t="s">
        <v>355</v>
      </c>
      <c r="AQ2" s="21" t="s">
        <v>356</v>
      </c>
      <c r="AR2" s="21" t="s">
        <v>357</v>
      </c>
      <c r="AS2" s="22" t="s">
        <v>358</v>
      </c>
      <c r="AT2" s="22" t="s">
        <v>359</v>
      </c>
    </row>
    <row r="3" spans="1:46" x14ac:dyDescent="0.3">
      <c r="A3" s="10" t="s">
        <v>38</v>
      </c>
      <c r="B3" s="8" t="s">
        <v>271</v>
      </c>
      <c r="C3" s="8"/>
      <c r="D3" s="8">
        <v>0</v>
      </c>
      <c r="E3" s="8"/>
      <c r="F3" s="8">
        <v>220.25952000000004</v>
      </c>
      <c r="G3" s="8">
        <v>1.2</v>
      </c>
      <c r="H3" s="8"/>
      <c r="I3" s="26">
        <v>0.17</v>
      </c>
      <c r="J3" s="8">
        <v>14989.59</v>
      </c>
      <c r="K3" s="8">
        <v>20</v>
      </c>
      <c r="L3" s="11">
        <f>0.8*K3</f>
        <v>16</v>
      </c>
      <c r="M3" s="11">
        <f>K3-2*G3-VLOOKUP(Y3,鋼筋號數!$A$3:$C$13,2,FALSE)</f>
        <v>16.965</v>
      </c>
      <c r="N3" s="8">
        <v>20</v>
      </c>
      <c r="O3" s="8">
        <f>K3*N3</f>
        <v>400</v>
      </c>
      <c r="P3" s="8">
        <v>30</v>
      </c>
      <c r="Q3" s="8">
        <v>30</v>
      </c>
      <c r="R3" s="5" t="s">
        <v>291</v>
      </c>
      <c r="S3" s="8"/>
      <c r="T3" s="26">
        <v>4</v>
      </c>
      <c r="U3" s="8">
        <v>3783.1612</v>
      </c>
      <c r="V3" s="8"/>
      <c r="W3" s="8">
        <v>1.27</v>
      </c>
      <c r="X3" s="11">
        <f>ROUND(W3*O3/100,2)</f>
        <v>5.08</v>
      </c>
      <c r="Y3" s="5" t="s">
        <v>289</v>
      </c>
      <c r="Z3" s="19">
        <v>2</v>
      </c>
      <c r="AA3" s="11"/>
      <c r="AB3" s="8">
        <v>3.5</v>
      </c>
      <c r="AC3" s="8">
        <v>3.5</v>
      </c>
      <c r="AD3" s="8">
        <v>3507.8368</v>
      </c>
      <c r="AE3" s="8"/>
      <c r="AF3" s="8" t="s">
        <v>299</v>
      </c>
      <c r="AG3" s="11">
        <v>90</v>
      </c>
      <c r="AH3" s="17">
        <f>ROUND(AI3*(AB3*(N3-2*G3-VLOOKUP(Y3,鋼筋號數!$A$3:$C$13,2,FALSE))/100),2)</f>
        <v>0.48</v>
      </c>
      <c r="AI3" s="8">
        <v>0.8</v>
      </c>
      <c r="AJ3" s="8"/>
      <c r="AK3" s="23">
        <v>1.2E-2</v>
      </c>
      <c r="AL3" s="23">
        <v>0.8</v>
      </c>
      <c r="AM3" s="23">
        <v>1</v>
      </c>
      <c r="AN3" s="23">
        <v>0.4</v>
      </c>
      <c r="AO3" s="23">
        <v>0.3</v>
      </c>
      <c r="AP3" s="23">
        <v>1.2E-2</v>
      </c>
      <c r="AQ3" s="23">
        <v>0.02</v>
      </c>
      <c r="AR3" s="23">
        <v>0</v>
      </c>
      <c r="AS3" t="str">
        <f>IF(OR(F3&gt;=700,AD3&gt;=5000,AH3&gt;=3),TRUE,"None")</f>
        <v>None</v>
      </c>
      <c r="AT3" t="b">
        <v>1</v>
      </c>
    </row>
    <row r="4" spans="1:46" x14ac:dyDescent="0.3">
      <c r="A4" s="12" t="s">
        <v>39</v>
      </c>
      <c r="B4" s="8" t="s">
        <v>272</v>
      </c>
      <c r="C4" s="8"/>
      <c r="D4" s="8">
        <v>0</v>
      </c>
      <c r="E4" s="8"/>
      <c r="F4" s="8">
        <v>276.34412000000003</v>
      </c>
      <c r="G4" s="8">
        <v>3.7</v>
      </c>
      <c r="H4" s="8"/>
      <c r="I4" s="26">
        <v>7.1999999999999995E-2</v>
      </c>
      <c r="J4" s="8">
        <v>39972.239999999998</v>
      </c>
      <c r="K4" s="8">
        <v>50</v>
      </c>
      <c r="L4" s="11">
        <f t="shared" ref="L4:L20" si="0">0.8*K4</f>
        <v>40</v>
      </c>
      <c r="M4" s="11">
        <f>K4-2*G4-VLOOKUP(Y4,鋼筋號數!$A$3:$C$13,2,FALSE)</f>
        <v>41.646999999999998</v>
      </c>
      <c r="N4" s="8">
        <v>40</v>
      </c>
      <c r="O4" s="8">
        <f t="shared" ref="O4:O20" si="1">K4*N4</f>
        <v>2000</v>
      </c>
      <c r="P4" s="8">
        <v>82.5</v>
      </c>
      <c r="Q4" s="8">
        <v>82.5</v>
      </c>
      <c r="R4" s="5" t="s">
        <v>294</v>
      </c>
      <c r="S4" s="8"/>
      <c r="T4" s="26">
        <v>14</v>
      </c>
      <c r="U4" s="8">
        <v>3242.7096000000001</v>
      </c>
      <c r="V4" s="8"/>
      <c r="W4" s="8">
        <v>2.6599999999999997</v>
      </c>
      <c r="X4" s="11">
        <f t="shared" ref="X4:X20" si="2">ROUND(W4*O4/100,2)</f>
        <v>53.2</v>
      </c>
      <c r="Y4" s="5" t="s">
        <v>290</v>
      </c>
      <c r="Z4" s="19">
        <v>2</v>
      </c>
      <c r="AA4" s="11"/>
      <c r="AB4" s="8">
        <v>10</v>
      </c>
      <c r="AC4" s="8">
        <v>10</v>
      </c>
      <c r="AD4" s="8">
        <v>3426.2592</v>
      </c>
      <c r="AE4" s="8"/>
      <c r="AF4" s="8" t="s">
        <v>299</v>
      </c>
      <c r="AG4" s="11">
        <v>90</v>
      </c>
      <c r="AH4" s="17">
        <f>ROUND(AI4*(AB4*(N4-2*G4-VLOOKUP(Y4,鋼筋號數!$A$3:$C$13,2,FALSE))/100),2)</f>
        <v>1.27</v>
      </c>
      <c r="AI4" s="8">
        <v>0.4</v>
      </c>
      <c r="AJ4" s="8"/>
      <c r="AK4" s="23">
        <v>5.0000000000000001E-3</v>
      </c>
      <c r="AL4" s="23">
        <v>0.4</v>
      </c>
      <c r="AM4" s="23">
        <v>1</v>
      </c>
      <c r="AN4" s="23">
        <v>0.4</v>
      </c>
      <c r="AO4" s="23">
        <v>0.3</v>
      </c>
      <c r="AP4" s="23">
        <v>0.02</v>
      </c>
      <c r="AQ4" s="23">
        <v>5.0000000000000001E-3</v>
      </c>
      <c r="AR4" s="23">
        <v>0</v>
      </c>
      <c r="AS4" t="str">
        <f t="shared" ref="AS4:AS20" si="3">IF(OR(F4&gt;=700,AD4&gt;=5000,AH4&gt;=3),TRUE,"None")</f>
        <v>None</v>
      </c>
      <c r="AT4" t="b">
        <v>1</v>
      </c>
    </row>
    <row r="5" spans="1:46" x14ac:dyDescent="0.3">
      <c r="A5" s="12" t="s">
        <v>40</v>
      </c>
      <c r="B5" s="8" t="s">
        <v>273</v>
      </c>
      <c r="C5" s="8"/>
      <c r="D5" s="8">
        <v>0</v>
      </c>
      <c r="E5" s="8"/>
      <c r="F5" s="8">
        <v>201.90456</v>
      </c>
      <c r="G5" s="8">
        <v>1.25</v>
      </c>
      <c r="H5" s="8"/>
      <c r="I5" s="26">
        <v>0.80100000000000005</v>
      </c>
      <c r="J5" s="8">
        <v>41399.82</v>
      </c>
      <c r="K5" s="8">
        <v>16</v>
      </c>
      <c r="L5" s="11">
        <f t="shared" si="0"/>
        <v>12.8</v>
      </c>
      <c r="M5" s="11">
        <f>K5-2*G5-VLOOKUP(Y5,鋼筋號數!$A$3:$C$13,2,FALSE)</f>
        <v>12.865</v>
      </c>
      <c r="N5" s="8">
        <v>16</v>
      </c>
      <c r="O5" s="8">
        <f t="shared" si="1"/>
        <v>256</v>
      </c>
      <c r="P5" s="8">
        <v>16</v>
      </c>
      <c r="Q5" s="8">
        <v>16</v>
      </c>
      <c r="R5" s="5" t="s">
        <v>290</v>
      </c>
      <c r="S5" s="8"/>
      <c r="T5" s="26">
        <v>8</v>
      </c>
      <c r="U5" s="8">
        <v>3477.2452000000003</v>
      </c>
      <c r="V5" s="8"/>
      <c r="W5" s="8">
        <v>2.2200000000000002</v>
      </c>
      <c r="X5" s="11">
        <f t="shared" si="2"/>
        <v>5.68</v>
      </c>
      <c r="Y5" s="5" t="s">
        <v>289</v>
      </c>
      <c r="Z5" s="19">
        <v>2</v>
      </c>
      <c r="AA5" s="11"/>
      <c r="AB5" s="8">
        <v>4</v>
      </c>
      <c r="AC5" s="8">
        <v>4</v>
      </c>
      <c r="AD5" s="8">
        <v>5700.2348000000002</v>
      </c>
      <c r="AE5" s="8"/>
      <c r="AF5" s="8" t="s">
        <v>299</v>
      </c>
      <c r="AG5" s="11">
        <v>90</v>
      </c>
      <c r="AH5" s="17">
        <f>ROUND(AI5*(AB5*(N5-2*G5-VLOOKUP(Y5,鋼筋號數!$A$3:$C$13,2,FALSE))/100),2)</f>
        <v>0.36</v>
      </c>
      <c r="AI5" s="8">
        <v>0.70000000000000007</v>
      </c>
      <c r="AJ5" s="8"/>
      <c r="AK5" s="23">
        <v>8.0000000000000002E-3</v>
      </c>
      <c r="AL5" s="23">
        <v>0.8</v>
      </c>
      <c r="AM5" s="23">
        <v>1</v>
      </c>
      <c r="AN5" s="23">
        <v>0.55000000000000004</v>
      </c>
      <c r="AO5" s="23">
        <v>0.2</v>
      </c>
      <c r="AP5" s="23">
        <v>0.01</v>
      </c>
      <c r="AQ5" s="23">
        <v>3.0000000000000001E-3</v>
      </c>
      <c r="AR5" s="23">
        <v>0</v>
      </c>
      <c r="AS5" t="b">
        <f t="shared" si="3"/>
        <v>1</v>
      </c>
      <c r="AT5" t="b">
        <v>1</v>
      </c>
    </row>
    <row r="6" spans="1:46" x14ac:dyDescent="0.3">
      <c r="A6" s="12" t="s">
        <v>41</v>
      </c>
      <c r="B6" s="8" t="s">
        <v>273</v>
      </c>
      <c r="C6" s="8"/>
      <c r="D6" s="8">
        <v>0</v>
      </c>
      <c r="E6" s="8"/>
      <c r="F6" s="8">
        <v>201.90456</v>
      </c>
      <c r="G6" s="8">
        <v>1.25</v>
      </c>
      <c r="H6" s="8"/>
      <c r="I6" s="26">
        <v>0.80100000000000005</v>
      </c>
      <c r="J6" s="8">
        <v>41399.82</v>
      </c>
      <c r="K6" s="8">
        <v>16</v>
      </c>
      <c r="L6" s="11">
        <f t="shared" si="0"/>
        <v>12.8</v>
      </c>
      <c r="M6" s="11">
        <f>K6-2*G6-VLOOKUP(Y6,鋼筋號數!$A$3:$C$13,2,FALSE)</f>
        <v>12.865</v>
      </c>
      <c r="N6" s="8">
        <v>16</v>
      </c>
      <c r="O6" s="8">
        <f t="shared" si="1"/>
        <v>256</v>
      </c>
      <c r="P6" s="8">
        <v>16</v>
      </c>
      <c r="Q6" s="8">
        <v>16</v>
      </c>
      <c r="R6" s="5" t="s">
        <v>290</v>
      </c>
      <c r="S6" s="8"/>
      <c r="T6" s="26">
        <v>8</v>
      </c>
      <c r="U6" s="8">
        <v>3477.2452000000003</v>
      </c>
      <c r="V6" s="8"/>
      <c r="W6" s="8">
        <v>2.2200000000000002</v>
      </c>
      <c r="X6" s="11">
        <f t="shared" si="2"/>
        <v>5.68</v>
      </c>
      <c r="Y6" s="5" t="s">
        <v>289</v>
      </c>
      <c r="Z6" s="19">
        <v>2</v>
      </c>
      <c r="AA6" s="11"/>
      <c r="AB6" s="8">
        <v>4</v>
      </c>
      <c r="AC6" s="8">
        <v>4</v>
      </c>
      <c r="AD6" s="8">
        <v>5700.2348000000002</v>
      </c>
      <c r="AE6" s="8"/>
      <c r="AF6" s="8" t="s">
        <v>299</v>
      </c>
      <c r="AG6" s="11">
        <v>90</v>
      </c>
      <c r="AH6" s="17">
        <f>ROUND(AI6*(AB6*(N6-2*G6-VLOOKUP(Y6,鋼筋號數!$A$3:$C$13,2,FALSE))/100),2)</f>
        <v>0.36</v>
      </c>
      <c r="AI6" s="8">
        <v>0.70000000000000007</v>
      </c>
      <c r="AJ6" s="8"/>
      <c r="AK6" s="24">
        <v>8.9999999999999993E-3</v>
      </c>
      <c r="AL6" s="24">
        <v>0.8</v>
      </c>
      <c r="AM6" s="24">
        <v>1</v>
      </c>
      <c r="AN6" s="25">
        <v>0.95</v>
      </c>
      <c r="AO6" s="24">
        <v>0.2</v>
      </c>
      <c r="AP6" s="24">
        <v>1.2E-2</v>
      </c>
      <c r="AQ6" s="24">
        <v>0.01</v>
      </c>
      <c r="AR6" s="24">
        <v>0</v>
      </c>
      <c r="AS6" t="b">
        <f t="shared" si="3"/>
        <v>1</v>
      </c>
      <c r="AT6" t="b">
        <v>1</v>
      </c>
    </row>
    <row r="7" spans="1:46" x14ac:dyDescent="0.3">
      <c r="A7" s="12" t="s">
        <v>42</v>
      </c>
      <c r="B7" s="8" t="s">
        <v>273</v>
      </c>
      <c r="C7" s="8"/>
      <c r="D7" s="8">
        <v>0</v>
      </c>
      <c r="E7" s="8"/>
      <c r="F7" s="8">
        <v>201.90456</v>
      </c>
      <c r="G7" s="8">
        <v>1.25</v>
      </c>
      <c r="H7" s="8"/>
      <c r="I7" s="26">
        <v>0.80100000000000005</v>
      </c>
      <c r="J7" s="8">
        <v>41399.82</v>
      </c>
      <c r="K7" s="8">
        <v>16</v>
      </c>
      <c r="L7" s="11">
        <f t="shared" si="0"/>
        <v>12.8</v>
      </c>
      <c r="M7" s="11">
        <f>K7-2*G7-VLOOKUP(Y7,鋼筋號數!$A$3:$C$13,2,FALSE)</f>
        <v>12.865</v>
      </c>
      <c r="N7" s="8">
        <v>16</v>
      </c>
      <c r="O7" s="8">
        <f t="shared" si="1"/>
        <v>256</v>
      </c>
      <c r="P7" s="8">
        <v>16</v>
      </c>
      <c r="Q7" s="8">
        <v>16</v>
      </c>
      <c r="R7" s="5" t="s">
        <v>290</v>
      </c>
      <c r="S7" s="8"/>
      <c r="T7" s="26">
        <v>8</v>
      </c>
      <c r="U7" s="8">
        <v>3477.2452000000003</v>
      </c>
      <c r="V7" s="8"/>
      <c r="W7" s="8">
        <v>2.2200000000000002</v>
      </c>
      <c r="X7" s="11">
        <f t="shared" si="2"/>
        <v>5.68</v>
      </c>
      <c r="Y7" s="5" t="s">
        <v>289</v>
      </c>
      <c r="Z7" s="19">
        <v>3</v>
      </c>
      <c r="AA7" s="11"/>
      <c r="AB7" s="8">
        <v>4</v>
      </c>
      <c r="AC7" s="8">
        <v>4</v>
      </c>
      <c r="AD7" s="8">
        <v>5700.2348000000002</v>
      </c>
      <c r="AE7" s="8"/>
      <c r="AF7" s="8" t="s">
        <v>300</v>
      </c>
      <c r="AG7" s="11">
        <v>90</v>
      </c>
      <c r="AH7" s="17">
        <f>ROUND(AI7*(AB7*(N7-2*G7-VLOOKUP(Y7,鋼筋號數!$A$3:$C$13,2,FALSE))/100),2)</f>
        <v>0.93</v>
      </c>
      <c r="AI7" s="8">
        <v>1.7999999999999998</v>
      </c>
      <c r="AJ7" s="8"/>
      <c r="AK7" s="24">
        <v>8.0000000000000002E-3</v>
      </c>
      <c r="AL7" s="24">
        <v>0.7</v>
      </c>
      <c r="AM7" s="24">
        <v>1</v>
      </c>
      <c r="AN7" s="24">
        <v>0.8</v>
      </c>
      <c r="AO7" s="24">
        <v>0.28000000000000003</v>
      </c>
      <c r="AP7" s="24">
        <v>3.5000000000000003E-2</v>
      </c>
      <c r="AQ7" s="24">
        <v>0.01</v>
      </c>
      <c r="AR7" s="24">
        <v>0</v>
      </c>
      <c r="AS7" t="b">
        <f t="shared" si="3"/>
        <v>1</v>
      </c>
      <c r="AT7" t="b">
        <v>1</v>
      </c>
    </row>
    <row r="8" spans="1:46" x14ac:dyDescent="0.3">
      <c r="A8" s="12" t="s">
        <v>43</v>
      </c>
      <c r="B8" s="8" t="s">
        <v>274</v>
      </c>
      <c r="C8" s="8"/>
      <c r="D8" s="8">
        <v>0</v>
      </c>
      <c r="E8" s="8"/>
      <c r="F8" s="8">
        <v>324.27096</v>
      </c>
      <c r="G8" s="8">
        <v>1</v>
      </c>
      <c r="H8" s="8"/>
      <c r="I8" s="26">
        <v>0.184</v>
      </c>
      <c r="J8" s="8">
        <v>19374.3</v>
      </c>
      <c r="K8" s="8">
        <v>18</v>
      </c>
      <c r="L8" s="11">
        <f t="shared" si="0"/>
        <v>14.4</v>
      </c>
      <c r="M8" s="11">
        <f>K8-2*G8-VLOOKUP(Y8,鋼筋號數!$A$3:$C$13,2,FALSE)</f>
        <v>15.682</v>
      </c>
      <c r="N8" s="8">
        <v>18</v>
      </c>
      <c r="O8" s="8">
        <f t="shared" si="1"/>
        <v>324</v>
      </c>
      <c r="P8" s="8">
        <v>22.5</v>
      </c>
      <c r="Q8" s="8">
        <v>22.5</v>
      </c>
      <c r="R8" s="5" t="s">
        <v>291</v>
      </c>
      <c r="S8" s="8"/>
      <c r="T8" s="26">
        <v>8</v>
      </c>
      <c r="U8" s="8">
        <v>3467.0480000000002</v>
      </c>
      <c r="V8" s="8"/>
      <c r="W8" s="8">
        <v>3.1300000000000003</v>
      </c>
      <c r="X8" s="11">
        <f t="shared" si="2"/>
        <v>10.14</v>
      </c>
      <c r="Y8" s="5" t="s">
        <v>313</v>
      </c>
      <c r="Z8" s="19">
        <v>2</v>
      </c>
      <c r="AA8" s="11"/>
      <c r="AB8" s="8">
        <v>6.43</v>
      </c>
      <c r="AC8" s="8">
        <v>6.43</v>
      </c>
      <c r="AD8" s="8">
        <v>2539.1028000000001</v>
      </c>
      <c r="AE8" s="8"/>
      <c r="AF8" s="8" t="s">
        <v>299</v>
      </c>
      <c r="AG8" s="11">
        <v>90</v>
      </c>
      <c r="AH8" s="17">
        <f>ROUND(AI8*(AB8*(N8-2*G8-VLOOKUP(Y8,鋼筋號數!$A$3:$C$13,2,FALSE))/100),2)</f>
        <v>0.2</v>
      </c>
      <c r="AI8" s="8">
        <v>0.2</v>
      </c>
      <c r="AJ8" s="8"/>
      <c r="AK8" s="24">
        <v>1.4999999999999999E-2</v>
      </c>
      <c r="AL8" s="24">
        <v>0.9</v>
      </c>
      <c r="AM8" s="24">
        <v>1</v>
      </c>
      <c r="AN8" s="24">
        <v>0.5</v>
      </c>
      <c r="AO8" s="24">
        <v>0.26</v>
      </c>
      <c r="AP8" s="24">
        <v>8.0000000000000002E-3</v>
      </c>
      <c r="AQ8" s="24">
        <v>1.4999999999999999E-2</v>
      </c>
      <c r="AR8" s="24">
        <v>0</v>
      </c>
      <c r="AS8" t="str">
        <f t="shared" si="3"/>
        <v>None</v>
      </c>
      <c r="AT8" t="b">
        <v>1</v>
      </c>
    </row>
    <row r="9" spans="1:46" x14ac:dyDescent="0.3">
      <c r="A9" s="12" t="s">
        <v>44</v>
      </c>
      <c r="B9" s="8" t="s">
        <v>274</v>
      </c>
      <c r="C9" s="8"/>
      <c r="D9" s="8">
        <v>0</v>
      </c>
      <c r="E9" s="8"/>
      <c r="F9" s="8">
        <v>336.50760000000002</v>
      </c>
      <c r="G9" s="8">
        <v>1</v>
      </c>
      <c r="H9" s="8"/>
      <c r="I9" s="26">
        <v>0.44500000000000001</v>
      </c>
      <c r="J9" s="8">
        <v>48537.72</v>
      </c>
      <c r="K9" s="8">
        <v>18</v>
      </c>
      <c r="L9" s="11">
        <f t="shared" si="0"/>
        <v>14.4</v>
      </c>
      <c r="M9" s="11">
        <f>K9-2*G9-VLOOKUP(Y9,鋼筋號數!$A$3:$C$13,2,FALSE)</f>
        <v>15.682</v>
      </c>
      <c r="N9" s="8">
        <v>18</v>
      </c>
      <c r="O9" s="8">
        <f t="shared" si="1"/>
        <v>324</v>
      </c>
      <c r="P9" s="8">
        <v>22.5</v>
      </c>
      <c r="Q9" s="8">
        <v>22.5</v>
      </c>
      <c r="R9" s="5" t="s">
        <v>291</v>
      </c>
      <c r="S9" s="8"/>
      <c r="T9" s="26">
        <v>8</v>
      </c>
      <c r="U9" s="8">
        <v>3467.0480000000002</v>
      </c>
      <c r="V9" s="8"/>
      <c r="W9" s="8">
        <v>3.1300000000000003</v>
      </c>
      <c r="X9" s="11">
        <f t="shared" si="2"/>
        <v>10.14</v>
      </c>
      <c r="Y9" s="5" t="s">
        <v>313</v>
      </c>
      <c r="Z9" s="19">
        <v>2</v>
      </c>
      <c r="AA9" s="11"/>
      <c r="AB9" s="8">
        <v>6.43</v>
      </c>
      <c r="AC9" s="8">
        <v>6.43</v>
      </c>
      <c r="AD9" s="8">
        <v>2539.1028000000001</v>
      </c>
      <c r="AE9" s="8"/>
      <c r="AF9" s="8" t="s">
        <v>299</v>
      </c>
      <c r="AG9" s="11">
        <v>90</v>
      </c>
      <c r="AH9" s="17">
        <f>ROUND(AI9*(AB9*(N9-2*G9-VLOOKUP(Y9,鋼筋號數!$A$3:$C$13,2,FALSE))/100),2)</f>
        <v>0.2</v>
      </c>
      <c r="AI9" s="8">
        <v>0.2</v>
      </c>
      <c r="AJ9" s="8"/>
      <c r="AK9" s="24">
        <v>0.05</v>
      </c>
      <c r="AL9" s="25">
        <v>1</v>
      </c>
      <c r="AM9" s="24">
        <v>1</v>
      </c>
      <c r="AN9" s="24">
        <v>0.3</v>
      </c>
      <c r="AO9" s="24">
        <v>0.23</v>
      </c>
      <c r="AP9" s="24">
        <v>1.1999999999999999E-3</v>
      </c>
      <c r="AQ9" s="24">
        <v>0.03</v>
      </c>
      <c r="AR9" s="24">
        <v>0</v>
      </c>
      <c r="AS9" t="str">
        <f t="shared" si="3"/>
        <v>None</v>
      </c>
      <c r="AT9" t="b">
        <v>1</v>
      </c>
    </row>
    <row r="10" spans="1:46" x14ac:dyDescent="0.3">
      <c r="A10" s="12" t="s">
        <v>45</v>
      </c>
      <c r="B10" s="8" t="s">
        <v>275</v>
      </c>
      <c r="C10" s="8"/>
      <c r="D10" s="8">
        <v>0</v>
      </c>
      <c r="E10" s="8"/>
      <c r="F10" s="8">
        <v>342.62592000000001</v>
      </c>
      <c r="G10" s="8">
        <v>2.23</v>
      </c>
      <c r="H10" s="8"/>
      <c r="I10" s="26">
        <v>7.0999999999999994E-2</v>
      </c>
      <c r="J10" s="8">
        <v>11318.67</v>
      </c>
      <c r="K10" s="8">
        <v>30.5</v>
      </c>
      <c r="L10" s="11">
        <f t="shared" si="0"/>
        <v>24.400000000000002</v>
      </c>
      <c r="M10" s="11">
        <f>K10-2*G10-VLOOKUP(Y10,鋼筋號數!$A$3:$C$13,2,FALSE)</f>
        <v>25.404999999999998</v>
      </c>
      <c r="N10" s="8">
        <v>15.2</v>
      </c>
      <c r="O10" s="8">
        <f t="shared" si="1"/>
        <v>463.59999999999997</v>
      </c>
      <c r="P10" s="8">
        <v>87.6</v>
      </c>
      <c r="Q10" s="8">
        <v>87.6</v>
      </c>
      <c r="R10" s="5" t="s">
        <v>293</v>
      </c>
      <c r="S10" s="8"/>
      <c r="T10" s="26">
        <v>4</v>
      </c>
      <c r="U10" s="8">
        <v>5057.8112000000001</v>
      </c>
      <c r="V10" s="8"/>
      <c r="W10" s="8">
        <v>2.4500000000000002</v>
      </c>
      <c r="X10" s="11">
        <f t="shared" si="2"/>
        <v>11.36</v>
      </c>
      <c r="Y10" s="5" t="s">
        <v>289</v>
      </c>
      <c r="Z10" s="19">
        <v>2</v>
      </c>
      <c r="AA10" s="11"/>
      <c r="AB10" s="8">
        <v>12.7</v>
      </c>
      <c r="AC10" s="8">
        <v>12.7</v>
      </c>
      <c r="AD10" s="8">
        <v>3518.0340000000001</v>
      </c>
      <c r="AE10" s="8"/>
      <c r="AF10" s="8" t="s">
        <v>299</v>
      </c>
      <c r="AG10" s="11">
        <v>90</v>
      </c>
      <c r="AH10" s="17">
        <f>ROUND(AI10*(AB10*(N10-2*G10-VLOOKUP(Y10,鋼筋號數!$A$3:$C$13,2,FALSE))/100),2)</f>
        <v>0.39</v>
      </c>
      <c r="AI10" s="8">
        <v>0.3</v>
      </c>
      <c r="AJ10" s="8"/>
      <c r="AK10" s="24">
        <v>0.01</v>
      </c>
      <c r="AL10" s="24">
        <v>0.7</v>
      </c>
      <c r="AM10" s="24">
        <v>1.1000000000000001</v>
      </c>
      <c r="AN10" s="25">
        <v>0.95</v>
      </c>
      <c r="AO10" s="24">
        <v>0.34</v>
      </c>
      <c r="AP10" s="24">
        <v>0.03</v>
      </c>
      <c r="AQ10" s="24">
        <v>0.01</v>
      </c>
      <c r="AR10" s="24">
        <v>0</v>
      </c>
      <c r="AS10" t="str">
        <f t="shared" si="3"/>
        <v>None</v>
      </c>
      <c r="AT10" t="b">
        <v>1</v>
      </c>
    </row>
    <row r="11" spans="1:46" x14ac:dyDescent="0.3">
      <c r="A11" s="12" t="s">
        <v>46</v>
      </c>
      <c r="B11" s="8" t="s">
        <v>276</v>
      </c>
      <c r="C11" s="8"/>
      <c r="D11" s="8">
        <v>0</v>
      </c>
      <c r="E11" s="8"/>
      <c r="F11" s="8">
        <v>355.88227999999998</v>
      </c>
      <c r="G11" s="8">
        <v>2.5</v>
      </c>
      <c r="H11" s="8"/>
      <c r="I11" s="26">
        <v>0.16200000000000001</v>
      </c>
      <c r="J11" s="8">
        <v>54451.979999999996</v>
      </c>
      <c r="K11" s="8">
        <v>41</v>
      </c>
      <c r="L11" s="11">
        <f t="shared" si="0"/>
        <v>32.800000000000004</v>
      </c>
      <c r="M11" s="11">
        <f>K11-2*G11-VLOOKUP(Y11,鋼筋號數!$A$3:$C$13,2,FALSE)</f>
        <v>35.365000000000002</v>
      </c>
      <c r="N11" s="8">
        <v>23</v>
      </c>
      <c r="O11" s="8">
        <f t="shared" si="1"/>
        <v>943</v>
      </c>
      <c r="P11" s="8">
        <v>45.5</v>
      </c>
      <c r="Q11" s="8">
        <v>45.5</v>
      </c>
      <c r="R11" s="5" t="s">
        <v>293</v>
      </c>
      <c r="S11" s="8"/>
      <c r="T11" s="26">
        <v>10</v>
      </c>
      <c r="U11" s="8">
        <v>4496.9652000000006</v>
      </c>
      <c r="V11" s="8"/>
      <c r="W11" s="8">
        <v>3.01</v>
      </c>
      <c r="X11" s="11">
        <f t="shared" si="2"/>
        <v>28.38</v>
      </c>
      <c r="Y11" s="5" t="s">
        <v>289</v>
      </c>
      <c r="Z11" s="19">
        <v>2</v>
      </c>
      <c r="AA11" s="11"/>
      <c r="AB11" s="8">
        <v>8.9</v>
      </c>
      <c r="AC11" s="8">
        <v>8.9</v>
      </c>
      <c r="AD11" s="8">
        <v>4221.6408000000001</v>
      </c>
      <c r="AE11" s="8"/>
      <c r="AF11" s="8" t="s">
        <v>301</v>
      </c>
      <c r="AG11" s="11">
        <v>90</v>
      </c>
      <c r="AH11" s="17">
        <f>ROUND(AI11*(AB11*(N11-2*G11-VLOOKUP(Y11,鋼筋號數!$A$3:$C$13,2,FALSE))/100),2)</f>
        <v>0.46</v>
      </c>
      <c r="AI11" s="8">
        <v>0.3</v>
      </c>
      <c r="AJ11" s="8"/>
      <c r="AK11" s="24">
        <v>0.01</v>
      </c>
      <c r="AL11" s="25">
        <v>1</v>
      </c>
      <c r="AM11" s="24">
        <v>0.95</v>
      </c>
      <c r="AN11" s="24">
        <v>0.45</v>
      </c>
      <c r="AO11" s="24">
        <v>0.3</v>
      </c>
      <c r="AP11" s="24">
        <v>0.01</v>
      </c>
      <c r="AQ11" s="24">
        <v>2.5000000000000001E-2</v>
      </c>
      <c r="AR11" s="24">
        <v>0</v>
      </c>
      <c r="AS11" t="str">
        <f t="shared" si="3"/>
        <v>None</v>
      </c>
      <c r="AT11" t="b">
        <v>1</v>
      </c>
    </row>
    <row r="12" spans="1:46" x14ac:dyDescent="0.3">
      <c r="A12" s="12" t="s">
        <v>47</v>
      </c>
      <c r="B12" s="8" t="s">
        <v>276</v>
      </c>
      <c r="C12" s="8"/>
      <c r="D12" s="8">
        <v>0</v>
      </c>
      <c r="E12" s="8"/>
      <c r="F12" s="8">
        <v>355.88227999999998</v>
      </c>
      <c r="G12" s="8">
        <v>2.5</v>
      </c>
      <c r="H12" s="8"/>
      <c r="I12" s="26">
        <v>0.16200000000000001</v>
      </c>
      <c r="J12" s="8">
        <v>54451.979999999996</v>
      </c>
      <c r="K12" s="8">
        <v>23</v>
      </c>
      <c r="L12" s="11">
        <f t="shared" si="0"/>
        <v>18.400000000000002</v>
      </c>
      <c r="M12" s="11">
        <f>K12-2*G12-VLOOKUP(Y12,鋼筋號數!$A$3:$C$13,2,FALSE)</f>
        <v>17.364999999999998</v>
      </c>
      <c r="N12" s="8">
        <v>41</v>
      </c>
      <c r="O12" s="8">
        <f t="shared" si="1"/>
        <v>943</v>
      </c>
      <c r="P12" s="8">
        <v>45.5</v>
      </c>
      <c r="Q12" s="8">
        <v>45.5</v>
      </c>
      <c r="R12" s="5" t="s">
        <v>293</v>
      </c>
      <c r="S12" s="8"/>
      <c r="T12" s="26">
        <v>10</v>
      </c>
      <c r="U12" s="8">
        <v>4496.9652000000006</v>
      </c>
      <c r="V12" s="8"/>
      <c r="W12" s="8">
        <v>3.01</v>
      </c>
      <c r="X12" s="11">
        <f t="shared" si="2"/>
        <v>28.38</v>
      </c>
      <c r="Y12" s="5" t="s">
        <v>289</v>
      </c>
      <c r="Z12" s="19">
        <v>3</v>
      </c>
      <c r="AA12" s="11"/>
      <c r="AB12" s="8">
        <v>8.9</v>
      </c>
      <c r="AC12" s="8">
        <v>8.9</v>
      </c>
      <c r="AD12" s="8">
        <v>4221.6408000000001</v>
      </c>
      <c r="AE12" s="8"/>
      <c r="AF12" s="8" t="s">
        <v>301</v>
      </c>
      <c r="AG12" s="11">
        <v>90</v>
      </c>
      <c r="AH12" s="17">
        <f>ROUND(AI12*(AB12*(N12-2*G12-VLOOKUP(Y12,鋼筋號數!$A$3:$C$13,2,FALSE))/100),2)</f>
        <v>0.94</v>
      </c>
      <c r="AI12" s="8">
        <v>0.3</v>
      </c>
      <c r="AJ12" s="8"/>
      <c r="AK12" s="24">
        <v>0.03</v>
      </c>
      <c r="AL12" s="24">
        <v>0.8</v>
      </c>
      <c r="AM12" s="24">
        <v>1</v>
      </c>
      <c r="AN12" s="24">
        <v>0.5</v>
      </c>
      <c r="AO12" s="24">
        <v>0.4</v>
      </c>
      <c r="AP12" s="24">
        <v>1.2999999999999999E-2</v>
      </c>
      <c r="AQ12" s="24">
        <v>0.02</v>
      </c>
      <c r="AR12" s="24">
        <v>0</v>
      </c>
      <c r="AS12" t="str">
        <f t="shared" si="3"/>
        <v>None</v>
      </c>
      <c r="AT12" t="b">
        <v>1</v>
      </c>
    </row>
    <row r="13" spans="1:46" x14ac:dyDescent="0.3">
      <c r="A13" s="12" t="s">
        <v>48</v>
      </c>
      <c r="B13" s="8" t="s">
        <v>276</v>
      </c>
      <c r="C13" s="8"/>
      <c r="D13" s="8">
        <v>0</v>
      </c>
      <c r="E13" s="8"/>
      <c r="F13" s="8">
        <v>428.2824</v>
      </c>
      <c r="G13" s="8">
        <v>2.5</v>
      </c>
      <c r="H13" s="8"/>
      <c r="I13" s="26">
        <v>0.27</v>
      </c>
      <c r="J13" s="8">
        <v>108903.95999999999</v>
      </c>
      <c r="K13" s="8">
        <v>41</v>
      </c>
      <c r="L13" s="11">
        <f t="shared" si="0"/>
        <v>32.800000000000004</v>
      </c>
      <c r="M13" s="11">
        <f>K13-2*G13-VLOOKUP(Y13,鋼筋號數!$A$3:$C$13,2,FALSE)</f>
        <v>35.365000000000002</v>
      </c>
      <c r="N13" s="8">
        <v>23</v>
      </c>
      <c r="O13" s="8">
        <f t="shared" si="1"/>
        <v>943</v>
      </c>
      <c r="P13" s="8">
        <v>45.5</v>
      </c>
      <c r="Q13" s="8">
        <v>45.5</v>
      </c>
      <c r="R13" s="5" t="s">
        <v>293</v>
      </c>
      <c r="S13" s="8"/>
      <c r="T13" s="26">
        <v>10</v>
      </c>
      <c r="U13" s="8">
        <v>4496.9652000000006</v>
      </c>
      <c r="V13" s="8"/>
      <c r="W13" s="8">
        <v>3.01</v>
      </c>
      <c r="X13" s="11">
        <f t="shared" si="2"/>
        <v>28.38</v>
      </c>
      <c r="Y13" s="5" t="s">
        <v>289</v>
      </c>
      <c r="Z13" s="19">
        <v>2</v>
      </c>
      <c r="AA13" s="11"/>
      <c r="AB13" s="8">
        <v>8.9</v>
      </c>
      <c r="AC13" s="8">
        <v>8.9</v>
      </c>
      <c r="AD13" s="8">
        <v>4221.6408000000001</v>
      </c>
      <c r="AE13" s="8"/>
      <c r="AF13" s="8" t="s">
        <v>301</v>
      </c>
      <c r="AG13" s="11">
        <v>90</v>
      </c>
      <c r="AH13" s="17">
        <f>ROUND(AI13*(AB13*(N13-2*G13-VLOOKUP(Y13,鋼筋號數!$A$3:$C$13,2,FALSE))/100),2)</f>
        <v>0.46</v>
      </c>
      <c r="AI13" s="8">
        <v>0.3</v>
      </c>
      <c r="AJ13" s="8"/>
      <c r="AK13" s="24">
        <v>2.5000000000000001E-2</v>
      </c>
      <c r="AL13" s="25">
        <v>1</v>
      </c>
      <c r="AM13" s="24">
        <v>1</v>
      </c>
      <c r="AN13" s="24">
        <v>0.5</v>
      </c>
      <c r="AO13" s="24">
        <v>0.32</v>
      </c>
      <c r="AP13" s="24">
        <v>8.0000000000000002E-3</v>
      </c>
      <c r="AQ13" s="24">
        <v>1.6E-2</v>
      </c>
      <c r="AR13" s="24">
        <v>0</v>
      </c>
      <c r="AS13" t="str">
        <f t="shared" si="3"/>
        <v>None</v>
      </c>
      <c r="AT13" t="b">
        <v>1</v>
      </c>
    </row>
    <row r="14" spans="1:46" x14ac:dyDescent="0.3">
      <c r="A14" s="12" t="s">
        <v>49</v>
      </c>
      <c r="B14" s="8" t="s">
        <v>277</v>
      </c>
      <c r="C14" s="8"/>
      <c r="D14" s="8">
        <v>0</v>
      </c>
      <c r="E14" s="8"/>
      <c r="F14" s="8">
        <v>304.89627999999999</v>
      </c>
      <c r="G14" s="8">
        <v>2.5</v>
      </c>
      <c r="H14" s="8"/>
      <c r="I14" s="26">
        <v>0.104</v>
      </c>
      <c r="J14" s="8">
        <v>29367.360000000001</v>
      </c>
      <c r="K14" s="8">
        <v>30.5</v>
      </c>
      <c r="L14" s="11">
        <f t="shared" si="0"/>
        <v>24.400000000000002</v>
      </c>
      <c r="M14" s="11">
        <f>K14-2*G14-VLOOKUP(Y14,鋼筋號數!$A$3:$C$13,2,FALSE)</f>
        <v>24.864999999999998</v>
      </c>
      <c r="N14" s="8">
        <v>30.5</v>
      </c>
      <c r="O14" s="8">
        <f t="shared" si="1"/>
        <v>930.25</v>
      </c>
      <c r="P14" s="8">
        <v>45.7</v>
      </c>
      <c r="Q14" s="8">
        <v>45.7</v>
      </c>
      <c r="R14" s="5" t="s">
        <v>293</v>
      </c>
      <c r="S14" s="8"/>
      <c r="T14" s="26">
        <v>8</v>
      </c>
      <c r="U14" s="8">
        <v>4711.1064000000006</v>
      </c>
      <c r="V14" s="8"/>
      <c r="W14" s="8">
        <v>2.44</v>
      </c>
      <c r="X14" s="11">
        <f t="shared" si="2"/>
        <v>22.7</v>
      </c>
      <c r="Y14" s="5" t="s">
        <v>289</v>
      </c>
      <c r="Z14" s="19">
        <v>3</v>
      </c>
      <c r="AA14" s="11"/>
      <c r="AB14" s="8">
        <v>21</v>
      </c>
      <c r="AC14" s="8">
        <v>21</v>
      </c>
      <c r="AD14" s="8">
        <v>4221.6408000000001</v>
      </c>
      <c r="AE14" s="8"/>
      <c r="AF14" s="8" t="s">
        <v>303</v>
      </c>
      <c r="AG14" s="11">
        <v>90</v>
      </c>
      <c r="AH14" s="17">
        <f>ROUND(AI14*(AB14*(N14-2*G14-VLOOKUP(Y14,鋼筋號數!$A$3:$C$13,2,FALSE))/100),2)</f>
        <v>1.57</v>
      </c>
      <c r="AI14" s="18">
        <v>0.3</v>
      </c>
      <c r="AJ14" s="8"/>
      <c r="AK14" s="24">
        <v>0.02</v>
      </c>
      <c r="AL14" s="24">
        <v>0.4</v>
      </c>
      <c r="AM14" s="24">
        <v>1</v>
      </c>
      <c r="AN14" s="24">
        <v>0.4</v>
      </c>
      <c r="AO14" s="24">
        <v>0.25</v>
      </c>
      <c r="AP14" s="24">
        <v>0.01</v>
      </c>
      <c r="AQ14" s="24">
        <v>0.01</v>
      </c>
      <c r="AR14" s="24">
        <v>0</v>
      </c>
      <c r="AS14" t="str">
        <f t="shared" si="3"/>
        <v>None</v>
      </c>
      <c r="AT14" t="b">
        <v>1</v>
      </c>
    </row>
    <row r="15" spans="1:46" x14ac:dyDescent="0.3">
      <c r="A15" s="12" t="s">
        <v>50</v>
      </c>
      <c r="B15" s="8" t="s">
        <v>278</v>
      </c>
      <c r="C15" s="8"/>
      <c r="D15" s="8">
        <v>0</v>
      </c>
      <c r="E15" s="8"/>
      <c r="F15" s="8">
        <v>274.30468000000002</v>
      </c>
      <c r="G15" s="8">
        <v>3.81</v>
      </c>
      <c r="H15" s="8"/>
      <c r="I15" s="26">
        <v>8.8999999999999996E-2</v>
      </c>
      <c r="J15" s="8">
        <v>51290.909999999996</v>
      </c>
      <c r="K15" s="8">
        <v>45.72</v>
      </c>
      <c r="L15" s="11">
        <f t="shared" si="0"/>
        <v>36.576000000000001</v>
      </c>
      <c r="M15" s="11">
        <f>K15-2*G15-VLOOKUP(Y15,鋼筋號數!$A$3:$C$13,2,FALSE)</f>
        <v>37.146999999999998</v>
      </c>
      <c r="N15" s="8">
        <v>45.72</v>
      </c>
      <c r="O15" s="8">
        <f t="shared" si="1"/>
        <v>2090.3184000000001</v>
      </c>
      <c r="P15" s="8">
        <v>147.32</v>
      </c>
      <c r="Q15" s="8">
        <v>147.32</v>
      </c>
      <c r="R15" s="5" t="s">
        <v>297</v>
      </c>
      <c r="S15" s="8"/>
      <c r="T15" s="26">
        <v>8</v>
      </c>
      <c r="U15" s="8">
        <v>3375.2732000000001</v>
      </c>
      <c r="V15" s="8"/>
      <c r="W15" s="8">
        <v>3.0300000000000002</v>
      </c>
      <c r="X15" s="11">
        <f t="shared" si="2"/>
        <v>63.34</v>
      </c>
      <c r="Y15" s="5" t="s">
        <v>290</v>
      </c>
      <c r="Z15" s="19">
        <v>2</v>
      </c>
      <c r="AA15" s="11"/>
      <c r="AB15" s="8">
        <v>45.72</v>
      </c>
      <c r="AC15" s="8">
        <v>45.72</v>
      </c>
      <c r="AD15" s="8">
        <v>4077.8602799999999</v>
      </c>
      <c r="AE15" s="8"/>
      <c r="AF15" s="8" t="s">
        <v>299</v>
      </c>
      <c r="AG15" s="11">
        <v>90</v>
      </c>
      <c r="AH15" s="15">
        <f>VLOOKUP(Y15,鋼筋號數!$A$3:$C$13,3,FALSE)*Z15</f>
        <v>1.42</v>
      </c>
      <c r="AI15" s="16">
        <f>ROUND(VLOOKUP(Y15,鋼筋號數!$A$3:$C$13,3,FALSE)*Z15/AB15/(N15-2*G15-VLOOKUP(Y15,鋼筋號數!$A$3:$C$13,2,FALSE))*100,2)</f>
        <v>0.08</v>
      </c>
      <c r="AJ15" s="8"/>
      <c r="AK15" s="24">
        <v>1E-3</v>
      </c>
      <c r="AL15" s="25">
        <v>1</v>
      </c>
      <c r="AM15" s="24">
        <v>0.75</v>
      </c>
      <c r="AN15" s="24">
        <v>0.4</v>
      </c>
      <c r="AO15" s="24">
        <v>0.4</v>
      </c>
      <c r="AP15" s="24">
        <v>5.0000000000000001E-3</v>
      </c>
      <c r="AQ15" s="28">
        <v>0.02</v>
      </c>
      <c r="AR15" s="24">
        <v>0</v>
      </c>
      <c r="AS15" t="str">
        <f t="shared" si="3"/>
        <v>None</v>
      </c>
      <c r="AT15" t="b">
        <v>1</v>
      </c>
    </row>
    <row r="16" spans="1:46" x14ac:dyDescent="0.3">
      <c r="A16" s="12" t="s">
        <v>51</v>
      </c>
      <c r="B16" s="8" t="s">
        <v>279</v>
      </c>
      <c r="C16" s="8"/>
      <c r="D16" s="8">
        <v>0</v>
      </c>
      <c r="E16" s="8"/>
      <c r="F16" s="8">
        <v>281.44272000000001</v>
      </c>
      <c r="G16" s="8">
        <v>3.81</v>
      </c>
      <c r="H16" s="8"/>
      <c r="I16" s="26">
        <v>0.26200000000000001</v>
      </c>
      <c r="J16" s="8">
        <v>154178.63999999998</v>
      </c>
      <c r="K16" s="8">
        <v>45.72</v>
      </c>
      <c r="L16" s="11">
        <f t="shared" si="0"/>
        <v>36.576000000000001</v>
      </c>
      <c r="M16" s="11">
        <f>K16-2*G16-VLOOKUP(Y16,鋼筋號數!$A$3:$C$13,2,FALSE)</f>
        <v>37.146999999999998</v>
      </c>
      <c r="N16" s="8">
        <v>45.72</v>
      </c>
      <c r="O16" s="8">
        <f t="shared" si="1"/>
        <v>2090.3184000000001</v>
      </c>
      <c r="P16" s="8">
        <v>147.32</v>
      </c>
      <c r="Q16" s="8">
        <v>147.32</v>
      </c>
      <c r="R16" s="5" t="s">
        <v>297</v>
      </c>
      <c r="S16" s="8"/>
      <c r="T16" s="26">
        <v>8</v>
      </c>
      <c r="U16" s="8">
        <v>3375.2732000000001</v>
      </c>
      <c r="V16" s="8"/>
      <c r="W16" s="8">
        <v>3.0300000000000002</v>
      </c>
      <c r="X16" s="11">
        <f t="shared" si="2"/>
        <v>63.34</v>
      </c>
      <c r="Y16" s="5" t="s">
        <v>290</v>
      </c>
      <c r="Z16" s="19">
        <v>2</v>
      </c>
      <c r="AA16" s="11"/>
      <c r="AB16" s="8">
        <v>45.72</v>
      </c>
      <c r="AC16" s="8">
        <v>45.72</v>
      </c>
      <c r="AD16" s="8">
        <v>4077.8602799999999</v>
      </c>
      <c r="AE16" s="8"/>
      <c r="AF16" s="8" t="s">
        <v>299</v>
      </c>
      <c r="AG16" s="11">
        <v>90</v>
      </c>
      <c r="AH16" s="15">
        <f>VLOOKUP(Y16,鋼筋號數!$A$3:$C$13,3,FALSE)*Z16</f>
        <v>1.42</v>
      </c>
      <c r="AI16" s="16">
        <f>ROUND(VLOOKUP(Y16,鋼筋號數!$A$3:$C$13,3,FALSE)*Z16/AB16/(N16-2*G16-VLOOKUP(Y16,鋼筋號數!$A$3:$C$13,2,FALSE))*100,2)</f>
        <v>0.08</v>
      </c>
      <c r="AJ16" s="8"/>
      <c r="AK16" s="24">
        <v>1E-3</v>
      </c>
      <c r="AL16" s="25">
        <v>1</v>
      </c>
      <c r="AM16" s="24">
        <v>0.9</v>
      </c>
      <c r="AN16" s="24">
        <v>0.35</v>
      </c>
      <c r="AO16" s="24">
        <v>0.4</v>
      </c>
      <c r="AP16" s="24">
        <v>5.0000000000000001E-3</v>
      </c>
      <c r="AQ16" s="24">
        <v>1.7999999999999999E-2</v>
      </c>
      <c r="AR16" s="24">
        <v>0</v>
      </c>
      <c r="AS16" t="str">
        <f t="shared" si="3"/>
        <v>None</v>
      </c>
      <c r="AT16" t="b">
        <v>1</v>
      </c>
    </row>
    <row r="17" spans="1:46" x14ac:dyDescent="0.3">
      <c r="A17" s="12" t="s">
        <v>52</v>
      </c>
      <c r="B17" s="8" t="s">
        <v>279</v>
      </c>
      <c r="C17" s="8"/>
      <c r="D17" s="8">
        <v>0</v>
      </c>
      <c r="E17" s="8"/>
      <c r="F17" s="8">
        <v>281.44272000000001</v>
      </c>
      <c r="G17" s="8">
        <v>3.81</v>
      </c>
      <c r="H17" s="8"/>
      <c r="I17" s="26">
        <v>0.26200000000000001</v>
      </c>
      <c r="J17" s="8">
        <v>154178.63999999998</v>
      </c>
      <c r="K17" s="8">
        <v>45.72</v>
      </c>
      <c r="L17" s="11">
        <f t="shared" si="0"/>
        <v>36.576000000000001</v>
      </c>
      <c r="M17" s="11">
        <f>K17-2*G17-VLOOKUP(Y17,鋼筋號數!$A$3:$C$13,2,FALSE)</f>
        <v>37.146999999999998</v>
      </c>
      <c r="N17" s="8">
        <v>45.72</v>
      </c>
      <c r="O17" s="8">
        <f t="shared" si="1"/>
        <v>2090.3184000000001</v>
      </c>
      <c r="P17" s="8">
        <v>147.32</v>
      </c>
      <c r="Q17" s="8">
        <v>147.32</v>
      </c>
      <c r="R17" s="5" t="s">
        <v>297</v>
      </c>
      <c r="S17" s="8"/>
      <c r="T17" s="26">
        <v>8</v>
      </c>
      <c r="U17" s="8">
        <v>3375.2732000000001</v>
      </c>
      <c r="V17" s="8"/>
      <c r="W17" s="8">
        <v>3.0300000000000002</v>
      </c>
      <c r="X17" s="11">
        <f t="shared" si="2"/>
        <v>63.34</v>
      </c>
      <c r="Y17" s="5" t="s">
        <v>290</v>
      </c>
      <c r="Z17" s="19">
        <v>3</v>
      </c>
      <c r="AA17" s="11"/>
      <c r="AB17" s="8">
        <v>30.48</v>
      </c>
      <c r="AC17" s="8">
        <v>30.48</v>
      </c>
      <c r="AD17" s="8">
        <v>4077.8602799999999</v>
      </c>
      <c r="AE17" s="8"/>
      <c r="AF17" s="8" t="s">
        <v>300</v>
      </c>
      <c r="AG17" s="11">
        <v>90</v>
      </c>
      <c r="AH17" s="15">
        <f>VLOOKUP(Y17,鋼筋號數!$A$3:$C$13,3,FALSE)*Z17</f>
        <v>2.13</v>
      </c>
      <c r="AI17" s="16">
        <f>ROUND(VLOOKUP(Y17,鋼筋號數!$A$3:$C$13,3,FALSE)*Z17/AB17/(N17-2*G17-VLOOKUP(Y17,鋼筋號數!$A$3:$C$13,2,FALSE))*100,2)</f>
        <v>0.19</v>
      </c>
      <c r="AJ17" s="8"/>
      <c r="AK17" s="24">
        <v>7.0000000000000007E-2</v>
      </c>
      <c r="AL17" s="24">
        <v>0.5</v>
      </c>
      <c r="AM17" s="24">
        <v>1</v>
      </c>
      <c r="AN17" s="24">
        <v>0.5</v>
      </c>
      <c r="AO17" s="24">
        <v>0.4</v>
      </c>
      <c r="AP17" s="24">
        <v>7.0000000000000001E-3</v>
      </c>
      <c r="AQ17" s="24">
        <v>2.5000000000000001E-2</v>
      </c>
      <c r="AR17" s="24">
        <v>0</v>
      </c>
      <c r="AS17" t="str">
        <f t="shared" si="3"/>
        <v>None</v>
      </c>
      <c r="AT17" t="b">
        <v>1</v>
      </c>
    </row>
    <row r="18" spans="1:46" x14ac:dyDescent="0.3">
      <c r="A18" s="12" t="s">
        <v>53</v>
      </c>
      <c r="B18" s="8" t="s">
        <v>279</v>
      </c>
      <c r="C18" s="8"/>
      <c r="D18" s="8">
        <v>0</v>
      </c>
      <c r="E18" s="8"/>
      <c r="F18" s="8">
        <v>274.30468000000002</v>
      </c>
      <c r="G18" s="8">
        <v>3.81</v>
      </c>
      <c r="H18" s="8"/>
      <c r="I18" s="26">
        <v>8.8999999999999996E-2</v>
      </c>
      <c r="J18" s="8">
        <v>51290.909999999996</v>
      </c>
      <c r="K18" s="8">
        <v>45.72</v>
      </c>
      <c r="L18" s="11">
        <f t="shared" si="0"/>
        <v>36.576000000000001</v>
      </c>
      <c r="M18" s="11">
        <f>K18-2*G18-VLOOKUP(Y18,鋼筋號數!$A$3:$C$13,2,FALSE)</f>
        <v>37.146999999999998</v>
      </c>
      <c r="N18" s="8">
        <v>45.72</v>
      </c>
      <c r="O18" s="8">
        <f t="shared" si="1"/>
        <v>2090.3184000000001</v>
      </c>
      <c r="P18" s="8">
        <v>147.32</v>
      </c>
      <c r="Q18" s="8">
        <v>147.32</v>
      </c>
      <c r="R18" s="5" t="s">
        <v>297</v>
      </c>
      <c r="S18" s="8"/>
      <c r="T18" s="26">
        <v>8</v>
      </c>
      <c r="U18" s="8">
        <v>3375.2732000000001</v>
      </c>
      <c r="V18" s="8"/>
      <c r="W18" s="8">
        <v>3.03</v>
      </c>
      <c r="X18" s="11">
        <f t="shared" si="2"/>
        <v>63.34</v>
      </c>
      <c r="Y18" s="5" t="s">
        <v>290</v>
      </c>
      <c r="Z18" s="19">
        <v>2</v>
      </c>
      <c r="AA18" s="11"/>
      <c r="AB18" s="8">
        <v>45.72</v>
      </c>
      <c r="AC18" s="8">
        <v>45.72</v>
      </c>
      <c r="AD18" s="8">
        <v>4077.8602799999999</v>
      </c>
      <c r="AE18" s="8"/>
      <c r="AF18" s="8" t="s">
        <v>299</v>
      </c>
      <c r="AG18" s="11">
        <v>90</v>
      </c>
      <c r="AH18" s="15">
        <f>VLOOKUP(Y18,鋼筋號數!$A$3:$C$13,3,FALSE)*Z18</f>
        <v>1.42</v>
      </c>
      <c r="AI18" s="16">
        <f>ROUND(VLOOKUP(Y18,鋼筋號數!$A$3:$C$13,3,FALSE)*Z18/AB18/(N18-2*G18-VLOOKUP(Y18,鋼筋號數!$A$3:$C$13,2,FALSE))*100,2)</f>
        <v>0.08</v>
      </c>
      <c r="AJ18" s="8"/>
      <c r="AK18" s="24">
        <v>8.0000000000000002E-3</v>
      </c>
      <c r="AL18" s="25">
        <v>1</v>
      </c>
      <c r="AM18" s="24">
        <v>0.8</v>
      </c>
      <c r="AN18" s="24">
        <v>0.4</v>
      </c>
      <c r="AO18" s="24">
        <v>0.4</v>
      </c>
      <c r="AP18" s="24">
        <v>4.0000000000000001E-3</v>
      </c>
      <c r="AQ18" s="24">
        <v>2.8000000000000001E-2</v>
      </c>
      <c r="AR18" s="24">
        <v>0</v>
      </c>
      <c r="AS18" t="str">
        <f t="shared" si="3"/>
        <v>None</v>
      </c>
      <c r="AT18" t="b">
        <v>1</v>
      </c>
    </row>
    <row r="19" spans="1:46" x14ac:dyDescent="0.3">
      <c r="A19" s="12" t="s">
        <v>54</v>
      </c>
      <c r="B19" s="8" t="s">
        <v>280</v>
      </c>
      <c r="C19" s="8"/>
      <c r="D19" s="8">
        <v>0</v>
      </c>
      <c r="E19" s="8"/>
      <c r="F19" s="8">
        <v>223.31868</v>
      </c>
      <c r="G19" s="8">
        <v>3.8</v>
      </c>
      <c r="H19" s="8"/>
      <c r="I19" s="16">
        <v>0.3</v>
      </c>
      <c r="J19" s="16">
        <f>I19*F19*O19</f>
        <v>280084.2875206272</v>
      </c>
      <c r="K19" s="8">
        <v>45.72</v>
      </c>
      <c r="L19" s="11">
        <f t="shared" si="0"/>
        <v>36.576000000000001</v>
      </c>
      <c r="M19" s="11">
        <f>K19-2*G19-VLOOKUP(Y19,鋼筋號數!$A$3:$C$13,2,FALSE)</f>
        <v>37.166999999999994</v>
      </c>
      <c r="N19" s="8">
        <v>91.44</v>
      </c>
      <c r="O19" s="8">
        <f t="shared" si="1"/>
        <v>4180.6368000000002</v>
      </c>
      <c r="P19" s="8">
        <v>121.92</v>
      </c>
      <c r="Q19" s="8">
        <v>121.92</v>
      </c>
      <c r="R19" s="5" t="s">
        <v>295</v>
      </c>
      <c r="S19" s="8"/>
      <c r="T19" s="26">
        <v>16</v>
      </c>
      <c r="U19" s="8">
        <v>4425.5848000000005</v>
      </c>
      <c r="V19" s="8"/>
      <c r="W19" s="8">
        <v>1.8800000000000001</v>
      </c>
      <c r="X19" s="11">
        <f t="shared" si="2"/>
        <v>78.599999999999994</v>
      </c>
      <c r="Y19" s="5" t="s">
        <v>290</v>
      </c>
      <c r="Z19" s="20">
        <v>5</v>
      </c>
      <c r="AA19" s="11"/>
      <c r="AB19" s="8">
        <v>40.64</v>
      </c>
      <c r="AC19" s="8">
        <v>40.64</v>
      </c>
      <c r="AD19" s="16">
        <v>4077.8602799999999</v>
      </c>
      <c r="AE19" s="8"/>
      <c r="AF19" s="8" t="s">
        <v>304</v>
      </c>
      <c r="AG19" s="11">
        <v>90</v>
      </c>
      <c r="AH19" s="15">
        <f>VLOOKUP(Y19,鋼筋號數!$A$3:$C$13,3,FALSE)*Z19</f>
        <v>3.55</v>
      </c>
      <c r="AI19" s="16">
        <f>ROUND(VLOOKUP(Y19,鋼筋號數!$A$3:$C$13,3,FALSE)*Z19/AB19/(N19-2*G19-VLOOKUP(Y19,鋼筋號數!$A$3:$C$13,2,FALSE))*100,2)</f>
        <v>0.11</v>
      </c>
      <c r="AJ19" s="8"/>
      <c r="AK19" s="24">
        <v>0.01</v>
      </c>
      <c r="AL19" s="24">
        <v>0.7</v>
      </c>
      <c r="AM19" s="24">
        <v>1.1000000000000001</v>
      </c>
      <c r="AN19" s="24">
        <v>0.4</v>
      </c>
      <c r="AO19" s="24">
        <v>0.35</v>
      </c>
      <c r="AP19" s="24">
        <v>1.7999999999999999E-2</v>
      </c>
      <c r="AQ19" s="24">
        <v>1.4999999999999999E-2</v>
      </c>
      <c r="AR19" s="24">
        <v>0</v>
      </c>
      <c r="AS19" t="b">
        <f t="shared" si="3"/>
        <v>1</v>
      </c>
      <c r="AT19" t="b">
        <v>1</v>
      </c>
    </row>
    <row r="20" spans="1:46" x14ac:dyDescent="0.3">
      <c r="A20" s="12" t="s">
        <v>55</v>
      </c>
      <c r="B20" s="8" t="s">
        <v>280</v>
      </c>
      <c r="C20" s="8"/>
      <c r="D20" s="8">
        <v>0</v>
      </c>
      <c r="E20" s="8"/>
      <c r="F20" s="8">
        <v>163.15520000000001</v>
      </c>
      <c r="G20" s="8">
        <v>3.8</v>
      </c>
      <c r="H20" s="8"/>
      <c r="I20" s="16">
        <v>0.3</v>
      </c>
      <c r="J20" s="16">
        <f>I20*F20*O20</f>
        <v>204627.78996940801</v>
      </c>
      <c r="K20" s="8">
        <v>91.44</v>
      </c>
      <c r="L20" s="11">
        <f t="shared" si="0"/>
        <v>73.152000000000001</v>
      </c>
      <c r="M20" s="11">
        <f>K20-2*G20-VLOOKUP(Y20,鋼筋號數!$A$3:$C$13,2,FALSE)</f>
        <v>82.887</v>
      </c>
      <c r="N20" s="8">
        <v>45.72</v>
      </c>
      <c r="O20" s="8">
        <f t="shared" si="1"/>
        <v>4180.6368000000002</v>
      </c>
      <c r="P20" s="8">
        <v>121.92</v>
      </c>
      <c r="Q20" s="8">
        <v>121.92</v>
      </c>
      <c r="R20" s="5" t="s">
        <v>295</v>
      </c>
      <c r="S20" s="8"/>
      <c r="T20" s="26">
        <v>16</v>
      </c>
      <c r="U20" s="8">
        <v>4425.5848000000005</v>
      </c>
      <c r="V20" s="8"/>
      <c r="W20" s="8">
        <v>1.8800000000000001</v>
      </c>
      <c r="X20" s="11">
        <f t="shared" si="2"/>
        <v>78.599999999999994</v>
      </c>
      <c r="Y20" s="5" t="s">
        <v>290</v>
      </c>
      <c r="Z20" s="19">
        <v>2</v>
      </c>
      <c r="AA20" s="11"/>
      <c r="AB20" s="8">
        <v>40.64</v>
      </c>
      <c r="AC20" s="8">
        <v>40.64</v>
      </c>
      <c r="AD20" s="16">
        <v>4077.8602799999999</v>
      </c>
      <c r="AE20" s="8"/>
      <c r="AF20" s="8" t="s">
        <v>302</v>
      </c>
      <c r="AG20" s="11">
        <v>90</v>
      </c>
      <c r="AH20" s="15">
        <f>VLOOKUP(Y20,鋼筋號數!$A$3:$C$13,3,FALSE)*Z20</f>
        <v>1.42</v>
      </c>
      <c r="AI20" s="16">
        <f>ROUND(VLOOKUP(Y20,鋼筋號數!$A$3:$C$13,3,FALSE)*Z20/AB20/(N20-2*G20-VLOOKUP(Y20,鋼筋號數!$A$3:$C$13,2,FALSE))*100,2)</f>
        <v>0.09</v>
      </c>
      <c r="AJ20" s="8"/>
      <c r="AK20" s="24">
        <v>0.01</v>
      </c>
      <c r="AL20" s="24">
        <v>0.8</v>
      </c>
      <c r="AM20" s="24">
        <v>1</v>
      </c>
      <c r="AN20" s="24">
        <v>0.35</v>
      </c>
      <c r="AO20" s="24">
        <v>0.26</v>
      </c>
      <c r="AP20" s="24">
        <v>6.0000000000000001E-3</v>
      </c>
      <c r="AQ20" s="24">
        <v>0.02</v>
      </c>
      <c r="AR20" s="24">
        <v>0</v>
      </c>
      <c r="AS20" t="str">
        <f t="shared" si="3"/>
        <v>None</v>
      </c>
      <c r="AT20" t="b">
        <v>1</v>
      </c>
    </row>
  </sheetData>
  <mergeCells count="6">
    <mergeCell ref="AS1:AT1"/>
    <mergeCell ref="A1:J1"/>
    <mergeCell ref="R1:X1"/>
    <mergeCell ref="Y1:AI1"/>
    <mergeCell ref="K1:Q1"/>
    <mergeCell ref="AK1:AR1"/>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E4509-6AE4-4FC5-A63E-70B6896C4E92}">
  <dimension ref="A1:AT38"/>
  <sheetViews>
    <sheetView topLeftCell="Y1" zoomScaleNormal="100" workbookViewId="0">
      <selection activeCell="AP7" sqref="AP7"/>
    </sheetView>
  </sheetViews>
  <sheetFormatPr defaultRowHeight="15" x14ac:dyDescent="0.3"/>
  <cols>
    <col min="1" max="1" width="64.875" bestFit="1" customWidth="1"/>
    <col min="2" max="2" width="250.875" bestFit="1" customWidth="1"/>
    <col min="10" max="10" width="14.5" bestFit="1" customWidth="1"/>
    <col min="15" max="15" width="14.125" bestFit="1" customWidth="1"/>
    <col min="32" max="32" width="37.875" bestFit="1" customWidth="1"/>
    <col min="34" max="34" width="10.25" bestFit="1" customWidth="1"/>
  </cols>
  <sheetData>
    <row r="1" spans="1:46" x14ac:dyDescent="0.3">
      <c r="A1" s="31" t="s">
        <v>0</v>
      </c>
      <c r="B1" s="31"/>
      <c r="C1" s="31"/>
      <c r="D1" s="31"/>
      <c r="E1" s="31"/>
      <c r="F1" s="31"/>
      <c r="G1" s="31"/>
      <c r="H1" s="31"/>
      <c r="I1" s="31"/>
      <c r="J1" s="31"/>
      <c r="K1" s="31" t="s">
        <v>1</v>
      </c>
      <c r="L1" s="31"/>
      <c r="M1" s="31"/>
      <c r="N1" s="31"/>
      <c r="O1" s="31"/>
      <c r="P1" s="31"/>
      <c r="Q1" s="31"/>
      <c r="R1" s="31" t="s">
        <v>2</v>
      </c>
      <c r="S1" s="31"/>
      <c r="T1" s="31"/>
      <c r="U1" s="31"/>
      <c r="V1" s="31"/>
      <c r="W1" s="31"/>
      <c r="X1" s="31"/>
      <c r="Y1" s="31" t="s">
        <v>3</v>
      </c>
      <c r="Z1" s="31"/>
      <c r="AA1" s="31"/>
      <c r="AB1" s="31"/>
      <c r="AC1" s="31"/>
      <c r="AD1" s="31"/>
      <c r="AE1" s="31"/>
      <c r="AF1" s="31"/>
      <c r="AG1" s="31"/>
      <c r="AH1" s="31"/>
      <c r="AI1" s="31"/>
      <c r="AJ1" s="8"/>
      <c r="AK1" s="32" t="s">
        <v>348</v>
      </c>
      <c r="AL1" s="32"/>
      <c r="AM1" s="32"/>
      <c r="AN1" s="32"/>
      <c r="AO1" s="32"/>
      <c r="AP1" s="32"/>
      <c r="AQ1" s="32"/>
      <c r="AR1" s="32"/>
      <c r="AS1" s="30" t="s">
        <v>349</v>
      </c>
      <c r="AT1" s="30"/>
    </row>
    <row r="2" spans="1:46" ht="18" x14ac:dyDescent="0.35">
      <c r="A2" s="13" t="s">
        <v>4</v>
      </c>
      <c r="B2" s="13" t="s">
        <v>5</v>
      </c>
      <c r="C2" s="13" t="s">
        <v>6</v>
      </c>
      <c r="D2" s="13" t="s">
        <v>7</v>
      </c>
      <c r="E2" s="13" t="s">
        <v>8</v>
      </c>
      <c r="F2" s="1" t="s">
        <v>9</v>
      </c>
      <c r="G2" s="1" t="s">
        <v>10</v>
      </c>
      <c r="H2" s="13" t="s">
        <v>11</v>
      </c>
      <c r="I2" s="13" t="s">
        <v>12</v>
      </c>
      <c r="J2" s="1" t="s">
        <v>13</v>
      </c>
      <c r="K2" s="1" t="s">
        <v>14</v>
      </c>
      <c r="L2" s="1" t="s">
        <v>15</v>
      </c>
      <c r="M2" s="1" t="s">
        <v>16</v>
      </c>
      <c r="N2" s="1" t="s">
        <v>17</v>
      </c>
      <c r="O2" s="1" t="s">
        <v>18</v>
      </c>
      <c r="P2" s="2" t="s">
        <v>19</v>
      </c>
      <c r="Q2" s="1" t="s">
        <v>20</v>
      </c>
      <c r="R2" s="13" t="s">
        <v>21</v>
      </c>
      <c r="S2" s="13"/>
      <c r="T2" s="13" t="s">
        <v>22</v>
      </c>
      <c r="U2" s="1" t="s">
        <v>23</v>
      </c>
      <c r="V2" s="13" t="s">
        <v>24</v>
      </c>
      <c r="W2" s="13" t="s">
        <v>25</v>
      </c>
      <c r="X2" s="1" t="s">
        <v>26</v>
      </c>
      <c r="Y2" s="13" t="s">
        <v>21</v>
      </c>
      <c r="Z2" s="1" t="s">
        <v>27</v>
      </c>
      <c r="AA2" s="1" t="s">
        <v>28</v>
      </c>
      <c r="AB2" s="3" t="s">
        <v>29</v>
      </c>
      <c r="AC2" s="3" t="s">
        <v>30</v>
      </c>
      <c r="AD2" s="1" t="s">
        <v>31</v>
      </c>
      <c r="AE2" s="13" t="s">
        <v>32</v>
      </c>
      <c r="AF2" s="13" t="s">
        <v>33</v>
      </c>
      <c r="AG2" s="1" t="s">
        <v>34</v>
      </c>
      <c r="AH2" s="1" t="s">
        <v>35</v>
      </c>
      <c r="AI2" s="9" t="s">
        <v>36</v>
      </c>
      <c r="AJ2" s="4" t="s">
        <v>37</v>
      </c>
      <c r="AK2" s="21" t="s">
        <v>350</v>
      </c>
      <c r="AL2" s="21" t="s">
        <v>351</v>
      </c>
      <c r="AM2" s="21" t="s">
        <v>352</v>
      </c>
      <c r="AN2" s="21" t="s">
        <v>353</v>
      </c>
      <c r="AO2" s="21" t="s">
        <v>354</v>
      </c>
      <c r="AP2" s="21" t="s">
        <v>355</v>
      </c>
      <c r="AQ2" s="21" t="s">
        <v>356</v>
      </c>
      <c r="AR2" s="21" t="s">
        <v>357</v>
      </c>
      <c r="AS2" s="22" t="s">
        <v>358</v>
      </c>
      <c r="AT2" s="22" t="s">
        <v>359</v>
      </c>
    </row>
    <row r="3" spans="1:46" x14ac:dyDescent="0.3">
      <c r="A3" s="12" t="s">
        <v>56</v>
      </c>
      <c r="B3" s="8" t="s">
        <v>271</v>
      </c>
      <c r="C3" s="8"/>
      <c r="D3" s="8">
        <v>1</v>
      </c>
      <c r="E3" s="8"/>
      <c r="F3" s="8">
        <v>214.1412</v>
      </c>
      <c r="G3" s="8">
        <v>1.2</v>
      </c>
      <c r="H3" s="8"/>
      <c r="I3" s="26">
        <v>0.35</v>
      </c>
      <c r="J3" s="8">
        <v>29979.768</v>
      </c>
      <c r="K3" s="8">
        <v>20</v>
      </c>
      <c r="L3" s="11">
        <f>0.8*K3</f>
        <v>16</v>
      </c>
      <c r="M3" s="11">
        <f>K3-2*G3-VLOOKUP(Y3,鋼筋號數!$A$3:$C$13,2,FALSE)</f>
        <v>16.965</v>
      </c>
      <c r="N3" s="8">
        <v>20</v>
      </c>
      <c r="O3" s="8">
        <f>K3*N3</f>
        <v>400</v>
      </c>
      <c r="P3" s="8">
        <v>30</v>
      </c>
      <c r="Q3" s="8">
        <v>30</v>
      </c>
      <c r="R3" s="5" t="s">
        <v>291</v>
      </c>
      <c r="S3" s="8"/>
      <c r="T3" s="26">
        <v>4</v>
      </c>
      <c r="U3" s="8">
        <v>3783.1612</v>
      </c>
      <c r="V3" s="8"/>
      <c r="W3" s="8">
        <v>1.27</v>
      </c>
      <c r="X3" s="11">
        <f>ROUND(W3*O3/100,2)</f>
        <v>5.08</v>
      </c>
      <c r="Y3" s="5" t="s">
        <v>289</v>
      </c>
      <c r="Z3" s="19">
        <v>2</v>
      </c>
      <c r="AA3" s="11"/>
      <c r="AB3" s="8">
        <v>2</v>
      </c>
      <c r="AC3" s="8">
        <v>2</v>
      </c>
      <c r="AD3" s="8">
        <v>3507.8368</v>
      </c>
      <c r="AE3" s="8"/>
      <c r="AF3" s="8" t="s">
        <v>299</v>
      </c>
      <c r="AG3" s="11">
        <v>90</v>
      </c>
      <c r="AH3" s="11">
        <f>ROUND(AI3*(AB3*(N3-2*G3-VLOOKUP(Y3,鋼筋號數!$A$3:$C$13,2,FALSE))/100),2)</f>
        <v>0.48</v>
      </c>
      <c r="AI3" s="8">
        <v>1.4000000000000001</v>
      </c>
      <c r="AJ3" s="8"/>
      <c r="AK3" s="23">
        <v>1.4999999999999999E-2</v>
      </c>
      <c r="AL3" s="23">
        <v>0.9</v>
      </c>
      <c r="AM3" s="23">
        <v>1</v>
      </c>
      <c r="AN3" s="23">
        <v>0.45</v>
      </c>
      <c r="AO3" s="23">
        <v>0.4</v>
      </c>
      <c r="AP3" s="23">
        <v>0.01</v>
      </c>
      <c r="AQ3" s="23">
        <v>0.04</v>
      </c>
      <c r="AR3" s="23">
        <v>0</v>
      </c>
      <c r="AS3" t="str">
        <f>IF(OR(F3&gt;=700,AD3&gt;=5000,AH3&gt;=3),TRUE,"None")</f>
        <v>None</v>
      </c>
      <c r="AT3" t="b">
        <v>1</v>
      </c>
    </row>
    <row r="4" spans="1:46" x14ac:dyDescent="0.3">
      <c r="A4" s="12" t="s">
        <v>360</v>
      </c>
      <c r="B4" s="8" t="s">
        <v>305</v>
      </c>
      <c r="C4" s="8"/>
      <c r="D4" s="8">
        <v>1</v>
      </c>
      <c r="E4" s="8"/>
      <c r="F4" s="8">
        <v>326.31040000000002</v>
      </c>
      <c r="G4" s="8">
        <v>1.1000000000000001</v>
      </c>
      <c r="H4" s="8"/>
      <c r="I4" s="26">
        <v>0.14299999999999999</v>
      </c>
      <c r="J4" s="8">
        <v>18660.876</v>
      </c>
      <c r="K4" s="8">
        <v>20</v>
      </c>
      <c r="L4" s="11">
        <f t="shared" ref="L4:L38" si="0">0.8*K4</f>
        <v>16</v>
      </c>
      <c r="M4" s="11">
        <f>K4-2*G4-VLOOKUP(Y4,鋼筋號數!$A$3:$C$13,2,FALSE)</f>
        <v>17.164999999999999</v>
      </c>
      <c r="N4" s="8">
        <v>20</v>
      </c>
      <c r="O4" s="8">
        <f t="shared" ref="O4:O38" si="1">K4*N4</f>
        <v>400</v>
      </c>
      <c r="P4" s="8">
        <v>40</v>
      </c>
      <c r="Q4" s="8">
        <v>40</v>
      </c>
      <c r="R4" s="5" t="s">
        <v>292</v>
      </c>
      <c r="S4" s="8"/>
      <c r="T4" s="26">
        <v>4</v>
      </c>
      <c r="U4" s="8">
        <v>3762.7668000000003</v>
      </c>
      <c r="V4" s="8"/>
      <c r="W4" s="8">
        <v>2.0099999999999998</v>
      </c>
      <c r="X4" s="11">
        <f t="shared" ref="X4:X38" si="2">ROUND(W4*O4/100,2)</f>
        <v>8.0399999999999991</v>
      </c>
      <c r="Y4" s="5" t="s">
        <v>289</v>
      </c>
      <c r="Z4" s="19">
        <v>2</v>
      </c>
      <c r="AA4" s="11"/>
      <c r="AB4" s="8">
        <v>5</v>
      </c>
      <c r="AC4" s="8">
        <v>5</v>
      </c>
      <c r="AD4" s="8">
        <v>3222.3152</v>
      </c>
      <c r="AE4" s="8"/>
      <c r="AF4" s="8" t="s">
        <v>299</v>
      </c>
      <c r="AG4" s="11">
        <v>90</v>
      </c>
      <c r="AH4" s="11">
        <f>ROUND(AI4*(AB4*(N4-2*G4-VLOOKUP(Y4,鋼筋號數!$A$3:$C$13,2,FALSE))/100),2)</f>
        <v>0.51</v>
      </c>
      <c r="AI4" s="8">
        <v>0.6</v>
      </c>
      <c r="AJ4" s="8"/>
      <c r="AK4" s="23">
        <v>5.0000000000000001E-3</v>
      </c>
      <c r="AL4" s="23">
        <v>0.8</v>
      </c>
      <c r="AM4" s="23">
        <v>1.4</v>
      </c>
      <c r="AN4" s="23">
        <v>0.6</v>
      </c>
      <c r="AO4" s="23">
        <v>0.5</v>
      </c>
      <c r="AP4" s="23">
        <v>0.03</v>
      </c>
      <c r="AQ4" s="23">
        <v>2.5000000000000001E-2</v>
      </c>
      <c r="AR4" s="23">
        <v>0</v>
      </c>
      <c r="AS4" t="str">
        <f t="shared" ref="AS4:AS38" si="3">IF(OR(F4&gt;=700,AD4&gt;=5000,AH4&gt;=3),TRUE,"None")</f>
        <v>None</v>
      </c>
      <c r="AT4" t="b">
        <v>1</v>
      </c>
    </row>
    <row r="5" spans="1:46" x14ac:dyDescent="0.3">
      <c r="A5" s="12" t="s">
        <v>361</v>
      </c>
      <c r="B5" s="8" t="s">
        <v>305</v>
      </c>
      <c r="C5" s="8"/>
      <c r="D5" s="8">
        <v>1</v>
      </c>
      <c r="E5" s="8"/>
      <c r="F5" s="8">
        <v>304.89627999999999</v>
      </c>
      <c r="G5" s="8">
        <v>1.25</v>
      </c>
      <c r="H5" s="8"/>
      <c r="I5" s="26">
        <v>0.153</v>
      </c>
      <c r="J5" s="8">
        <v>18660.876</v>
      </c>
      <c r="K5" s="8">
        <v>20</v>
      </c>
      <c r="L5" s="11">
        <f t="shared" si="0"/>
        <v>16</v>
      </c>
      <c r="M5" s="11">
        <f>K5-2*G5-VLOOKUP(Y5,鋼筋號數!$A$3:$C$13,2,FALSE)</f>
        <v>16.864999999999998</v>
      </c>
      <c r="N5" s="8">
        <v>20</v>
      </c>
      <c r="O5" s="8">
        <f t="shared" si="1"/>
        <v>400</v>
      </c>
      <c r="P5" s="8">
        <v>40</v>
      </c>
      <c r="Q5" s="8">
        <v>40</v>
      </c>
      <c r="R5" s="5" t="s">
        <v>291</v>
      </c>
      <c r="S5" s="8"/>
      <c r="T5" s="26">
        <v>8</v>
      </c>
      <c r="U5" s="8">
        <v>3772.9640000000004</v>
      </c>
      <c r="V5" s="8"/>
      <c r="W5" s="8">
        <v>2.65</v>
      </c>
      <c r="X5" s="11">
        <f t="shared" si="2"/>
        <v>10.6</v>
      </c>
      <c r="Y5" s="5" t="s">
        <v>289</v>
      </c>
      <c r="Z5" s="19">
        <v>2</v>
      </c>
      <c r="AA5" s="11"/>
      <c r="AB5" s="8">
        <v>5</v>
      </c>
      <c r="AC5" s="8">
        <v>5</v>
      </c>
      <c r="AD5" s="8">
        <v>3222.3152</v>
      </c>
      <c r="AE5" s="8"/>
      <c r="AF5" s="8" t="s">
        <v>299</v>
      </c>
      <c r="AG5" s="11">
        <v>90</v>
      </c>
      <c r="AH5" s="11">
        <f>ROUND(AI5*(AB5*(N5-2*G5-VLOOKUP(Y5,鋼筋號數!$A$3:$C$13,2,FALSE))/100),2)</f>
        <v>0.51</v>
      </c>
      <c r="AI5" s="8">
        <v>0.6</v>
      </c>
      <c r="AJ5" s="8"/>
      <c r="AK5" s="23">
        <v>1.55E-2</v>
      </c>
      <c r="AL5" s="23">
        <v>0.9</v>
      </c>
      <c r="AM5" s="23">
        <v>1.4</v>
      </c>
      <c r="AN5" s="23">
        <v>0.6</v>
      </c>
      <c r="AO5" s="23">
        <v>0.45</v>
      </c>
      <c r="AP5" s="23">
        <v>1.2E-2</v>
      </c>
      <c r="AQ5" s="23">
        <v>3.3000000000000002E-2</v>
      </c>
      <c r="AR5" s="23">
        <v>0</v>
      </c>
      <c r="AS5" t="str">
        <f t="shared" si="3"/>
        <v>None</v>
      </c>
      <c r="AT5" t="b">
        <v>1</v>
      </c>
    </row>
    <row r="6" spans="1:46" x14ac:dyDescent="0.3">
      <c r="A6" s="12" t="s">
        <v>362</v>
      </c>
      <c r="B6" s="8" t="s">
        <v>306</v>
      </c>
      <c r="C6" s="8"/>
      <c r="D6" s="8">
        <v>1</v>
      </c>
      <c r="E6" s="8"/>
      <c r="F6" s="8">
        <v>329.36955999999998</v>
      </c>
      <c r="G6" s="8">
        <v>1</v>
      </c>
      <c r="H6" s="8"/>
      <c r="I6" s="26">
        <v>0.6</v>
      </c>
      <c r="J6" s="8">
        <v>12644.527999999998</v>
      </c>
      <c r="K6" s="8">
        <v>8</v>
      </c>
      <c r="L6" s="11">
        <f t="shared" si="0"/>
        <v>6.4</v>
      </c>
      <c r="M6" s="11">
        <f>K6-2*G6-VLOOKUP(Y6,鋼筋號數!$A$3:$C$13,2,FALSE)</f>
        <v>5.6820000000000004</v>
      </c>
      <c r="N6" s="8">
        <v>8</v>
      </c>
      <c r="O6" s="8">
        <f t="shared" si="1"/>
        <v>64</v>
      </c>
      <c r="P6" s="8">
        <v>8</v>
      </c>
      <c r="Q6" s="8">
        <v>8</v>
      </c>
      <c r="R6" s="5" t="s">
        <v>289</v>
      </c>
      <c r="S6" s="8"/>
      <c r="T6" s="26">
        <v>4</v>
      </c>
      <c r="U6" s="8">
        <v>3426.2592</v>
      </c>
      <c r="V6" s="8"/>
      <c r="W6" s="8">
        <v>1.77</v>
      </c>
      <c r="X6" s="11">
        <f t="shared" si="2"/>
        <v>1.1299999999999999</v>
      </c>
      <c r="Y6" s="5" t="s">
        <v>313</v>
      </c>
      <c r="Z6" s="19">
        <v>2</v>
      </c>
      <c r="AA6" s="11"/>
      <c r="AB6" s="8">
        <v>8</v>
      </c>
      <c r="AC6" s="8">
        <v>8</v>
      </c>
      <c r="AD6" s="8">
        <v>3477.2452000000003</v>
      </c>
      <c r="AE6" s="8"/>
      <c r="AF6" s="8" t="s">
        <v>299</v>
      </c>
      <c r="AG6" s="11">
        <v>90</v>
      </c>
      <c r="AH6" s="11">
        <f>ROUND(AI6*(AB6*(N6-2*G6-VLOOKUP(Y6,鋼筋號數!$A$3:$C$13,2,FALSE))/100),2)</f>
        <v>0.23</v>
      </c>
      <c r="AI6" s="8">
        <v>0.5</v>
      </c>
      <c r="AJ6" s="8"/>
      <c r="AK6" s="23">
        <v>8.0000000000000002E-3</v>
      </c>
      <c r="AL6" s="25">
        <v>1</v>
      </c>
      <c r="AM6" s="23">
        <v>1</v>
      </c>
      <c r="AN6" s="25">
        <v>0.95</v>
      </c>
      <c r="AO6" s="23">
        <v>0.26</v>
      </c>
      <c r="AP6" s="23">
        <v>4.2000000000000003E-2</v>
      </c>
      <c r="AQ6" s="23">
        <v>1.2E-2</v>
      </c>
      <c r="AR6" s="23">
        <v>0</v>
      </c>
      <c r="AS6" t="str">
        <f t="shared" si="3"/>
        <v>None</v>
      </c>
      <c r="AT6" t="b">
        <v>1</v>
      </c>
    </row>
    <row r="7" spans="1:46" x14ac:dyDescent="0.3">
      <c r="A7" s="12" t="s">
        <v>57</v>
      </c>
      <c r="B7" s="8" t="s">
        <v>306</v>
      </c>
      <c r="C7" s="8"/>
      <c r="D7" s="8">
        <v>1</v>
      </c>
      <c r="E7" s="8"/>
      <c r="F7" s="8">
        <v>346.70480000000003</v>
      </c>
      <c r="G7" s="8">
        <v>1</v>
      </c>
      <c r="H7" s="8"/>
      <c r="I7" s="26">
        <v>0.69899999999999995</v>
      </c>
      <c r="J7" s="8">
        <v>15499.743999999999</v>
      </c>
      <c r="K7" s="8">
        <v>8</v>
      </c>
      <c r="L7" s="11">
        <f t="shared" si="0"/>
        <v>6.4</v>
      </c>
      <c r="M7" s="11">
        <f>K7-2*G7-VLOOKUP(Y7,鋼筋號數!$A$3:$C$13,2,FALSE)</f>
        <v>5.6820000000000004</v>
      </c>
      <c r="N7" s="8">
        <v>8</v>
      </c>
      <c r="O7" s="8">
        <f t="shared" si="1"/>
        <v>64</v>
      </c>
      <c r="P7" s="8">
        <v>8</v>
      </c>
      <c r="Q7" s="8">
        <v>8</v>
      </c>
      <c r="R7" s="5" t="s">
        <v>289</v>
      </c>
      <c r="S7" s="8"/>
      <c r="T7" s="26">
        <v>4</v>
      </c>
      <c r="U7" s="8">
        <v>3426.2592</v>
      </c>
      <c r="V7" s="8"/>
      <c r="W7" s="8">
        <v>1.77</v>
      </c>
      <c r="X7" s="11">
        <f t="shared" si="2"/>
        <v>1.1299999999999999</v>
      </c>
      <c r="Y7" s="5" t="s">
        <v>313</v>
      </c>
      <c r="Z7" s="19">
        <v>2</v>
      </c>
      <c r="AA7" s="11"/>
      <c r="AB7" s="8">
        <v>8</v>
      </c>
      <c r="AC7" s="8">
        <v>8</v>
      </c>
      <c r="AD7" s="8">
        <v>3477.2452000000003</v>
      </c>
      <c r="AE7" s="8"/>
      <c r="AF7" s="8" t="s">
        <v>299</v>
      </c>
      <c r="AG7" s="11">
        <v>90</v>
      </c>
      <c r="AH7" s="11">
        <f>ROUND(AI7*(AB7*(N7-2*G7-VLOOKUP(Y7,鋼筋號數!$A$3:$C$13,2,FALSE))/100),2)</f>
        <v>0.23</v>
      </c>
      <c r="AI7" s="8">
        <v>0.5</v>
      </c>
      <c r="AJ7" s="8"/>
      <c r="AK7" s="23">
        <v>8.0000000000000002E-3</v>
      </c>
      <c r="AL7" s="25">
        <v>1</v>
      </c>
      <c r="AM7" s="23">
        <v>1</v>
      </c>
      <c r="AN7" s="25">
        <v>0.95</v>
      </c>
      <c r="AO7" s="23">
        <v>0.31</v>
      </c>
      <c r="AP7" s="23">
        <v>0.05</v>
      </c>
      <c r="AQ7" s="23">
        <v>0.01</v>
      </c>
      <c r="AR7" s="23">
        <v>0</v>
      </c>
      <c r="AS7" t="str">
        <f t="shared" si="3"/>
        <v>None</v>
      </c>
      <c r="AT7" t="b">
        <v>1</v>
      </c>
    </row>
    <row r="8" spans="1:46" x14ac:dyDescent="0.3">
      <c r="A8" s="12" t="s">
        <v>166</v>
      </c>
      <c r="B8" s="8" t="s">
        <v>306</v>
      </c>
      <c r="C8" s="8"/>
      <c r="D8" s="8">
        <v>1</v>
      </c>
      <c r="E8" s="8"/>
      <c r="F8" s="8">
        <v>334.46816000000001</v>
      </c>
      <c r="G8" s="8">
        <v>1</v>
      </c>
      <c r="H8" s="8"/>
      <c r="I8" s="26">
        <v>0.9</v>
      </c>
      <c r="J8" s="8">
        <v>19272.707999999999</v>
      </c>
      <c r="K8" s="8">
        <v>8</v>
      </c>
      <c r="L8" s="11">
        <f t="shared" si="0"/>
        <v>6.4</v>
      </c>
      <c r="M8" s="11">
        <f>K8-2*G8-VLOOKUP(Y8,鋼筋號數!$A$3:$C$13,2,FALSE)</f>
        <v>5.6820000000000004</v>
      </c>
      <c r="N8" s="8">
        <v>8</v>
      </c>
      <c r="O8" s="8">
        <f t="shared" si="1"/>
        <v>64</v>
      </c>
      <c r="P8" s="8">
        <v>8</v>
      </c>
      <c r="Q8" s="8">
        <v>8</v>
      </c>
      <c r="R8" s="5" t="s">
        <v>289</v>
      </c>
      <c r="S8" s="8"/>
      <c r="T8" s="26">
        <v>4</v>
      </c>
      <c r="U8" s="8">
        <v>3426.2592</v>
      </c>
      <c r="V8" s="8"/>
      <c r="W8" s="8">
        <v>1.77</v>
      </c>
      <c r="X8" s="11">
        <f t="shared" si="2"/>
        <v>1.1299999999999999</v>
      </c>
      <c r="Y8" s="5" t="s">
        <v>313</v>
      </c>
      <c r="Z8" s="19">
        <v>2</v>
      </c>
      <c r="AA8" s="11"/>
      <c r="AB8" s="8">
        <v>8</v>
      </c>
      <c r="AC8" s="8">
        <v>8</v>
      </c>
      <c r="AD8" s="8">
        <v>3477.2452000000003</v>
      </c>
      <c r="AE8" s="8"/>
      <c r="AF8" s="8" t="s">
        <v>299</v>
      </c>
      <c r="AG8" s="11">
        <v>90</v>
      </c>
      <c r="AH8" s="11">
        <f>ROUND(AI8*(AB8*(N8-2*G8-VLOOKUP(Y8,鋼筋號數!$A$3:$C$13,2,FALSE))/100),2)</f>
        <v>0.23</v>
      </c>
      <c r="AI8" s="8">
        <v>0.5</v>
      </c>
      <c r="AJ8" s="8"/>
      <c r="AK8" s="23">
        <v>8.0000000000000002E-3</v>
      </c>
      <c r="AL8" s="25">
        <v>1</v>
      </c>
      <c r="AM8" s="23">
        <v>1</v>
      </c>
      <c r="AN8" s="25">
        <v>0.95</v>
      </c>
      <c r="AO8" s="23">
        <v>0.2</v>
      </c>
      <c r="AP8" s="23">
        <v>3.7999999999999999E-2</v>
      </c>
      <c r="AQ8" s="23">
        <v>5.0000000000000001E-3</v>
      </c>
      <c r="AR8" s="23">
        <v>0</v>
      </c>
      <c r="AS8" t="str">
        <f t="shared" si="3"/>
        <v>None</v>
      </c>
      <c r="AT8" t="b">
        <v>1</v>
      </c>
    </row>
    <row r="9" spans="1:46" x14ac:dyDescent="0.3">
      <c r="A9" s="12" t="s">
        <v>363</v>
      </c>
      <c r="B9" s="8" t="s">
        <v>273</v>
      </c>
      <c r="C9" s="8"/>
      <c r="D9" s="8">
        <v>1</v>
      </c>
      <c r="E9" s="8"/>
      <c r="F9" s="8">
        <v>215.16092000000003</v>
      </c>
      <c r="G9" s="8">
        <v>1.25</v>
      </c>
      <c r="H9" s="8"/>
      <c r="I9" s="26">
        <v>0.8</v>
      </c>
      <c r="J9" s="8">
        <v>44051.903999999995</v>
      </c>
      <c r="K9" s="8">
        <v>16</v>
      </c>
      <c r="L9" s="11">
        <f t="shared" si="0"/>
        <v>12.8</v>
      </c>
      <c r="M9" s="11">
        <f>K9-2*G9-VLOOKUP(Y9,鋼筋號數!$A$3:$C$13,2,FALSE)</f>
        <v>12.865</v>
      </c>
      <c r="N9" s="8">
        <v>16</v>
      </c>
      <c r="O9" s="8">
        <f t="shared" si="1"/>
        <v>256</v>
      </c>
      <c r="P9" s="8">
        <v>32</v>
      </c>
      <c r="Q9" s="8">
        <v>32</v>
      </c>
      <c r="R9" s="5" t="s">
        <v>290</v>
      </c>
      <c r="S9" s="8"/>
      <c r="T9" s="26">
        <v>8</v>
      </c>
      <c r="U9" s="8">
        <v>3477.2452000000003</v>
      </c>
      <c r="V9" s="8"/>
      <c r="W9" s="8">
        <v>2.2200000000000002</v>
      </c>
      <c r="X9" s="11">
        <f t="shared" si="2"/>
        <v>5.68</v>
      </c>
      <c r="Y9" s="5" t="s">
        <v>289</v>
      </c>
      <c r="Z9" s="19">
        <v>2</v>
      </c>
      <c r="AA9" s="11"/>
      <c r="AB9" s="8">
        <v>4</v>
      </c>
      <c r="AC9" s="8">
        <v>4</v>
      </c>
      <c r="AD9" s="8">
        <v>5700.2348000000002</v>
      </c>
      <c r="AE9" s="8"/>
      <c r="AF9" s="8" t="s">
        <v>299</v>
      </c>
      <c r="AG9" s="11">
        <v>90</v>
      </c>
      <c r="AH9" s="11">
        <f>ROUND(AI9*(AB9*(N9-2*G9-VLOOKUP(Y9,鋼筋號數!$A$3:$C$13,2,FALSE))/100),2)</f>
        <v>0.36</v>
      </c>
      <c r="AI9" s="8">
        <v>0.70000000000000007</v>
      </c>
      <c r="AJ9" s="8"/>
      <c r="AK9" s="23">
        <v>0.01</v>
      </c>
      <c r="AL9" s="25">
        <v>1</v>
      </c>
      <c r="AM9" s="23">
        <v>1</v>
      </c>
      <c r="AN9" s="25">
        <v>0.95</v>
      </c>
      <c r="AO9" s="23">
        <v>0.4</v>
      </c>
      <c r="AP9" s="23">
        <v>8.0000000000000002E-3</v>
      </c>
      <c r="AQ9" s="23">
        <v>5.0000000000000001E-3</v>
      </c>
      <c r="AR9" s="23">
        <v>0</v>
      </c>
      <c r="AS9" t="b">
        <f t="shared" si="3"/>
        <v>1</v>
      </c>
      <c r="AT9" t="b">
        <v>1</v>
      </c>
    </row>
    <row r="10" spans="1:46" x14ac:dyDescent="0.3">
      <c r="A10" s="12" t="s">
        <v>167</v>
      </c>
      <c r="B10" s="8" t="s">
        <v>273</v>
      </c>
      <c r="C10" s="8"/>
      <c r="D10" s="8">
        <v>1</v>
      </c>
      <c r="E10" s="8"/>
      <c r="F10" s="8">
        <v>215.16092000000003</v>
      </c>
      <c r="G10" s="8">
        <v>1.25</v>
      </c>
      <c r="H10" s="8"/>
      <c r="I10" s="26">
        <v>0.9</v>
      </c>
      <c r="J10" s="8">
        <v>49558.392</v>
      </c>
      <c r="K10" s="8">
        <v>16</v>
      </c>
      <c r="L10" s="11">
        <f t="shared" si="0"/>
        <v>12.8</v>
      </c>
      <c r="M10" s="11">
        <f>K10-2*G10-VLOOKUP(Y10,鋼筋號數!$A$3:$C$13,2,FALSE)</f>
        <v>12.865</v>
      </c>
      <c r="N10" s="8">
        <v>16</v>
      </c>
      <c r="O10" s="8">
        <f t="shared" si="1"/>
        <v>256</v>
      </c>
      <c r="P10" s="8">
        <v>32</v>
      </c>
      <c r="Q10" s="8">
        <v>32</v>
      </c>
      <c r="R10" s="5" t="s">
        <v>290</v>
      </c>
      <c r="S10" s="8"/>
      <c r="T10" s="26">
        <v>8</v>
      </c>
      <c r="U10" s="8">
        <v>3477.2452000000003</v>
      </c>
      <c r="V10" s="8"/>
      <c r="W10" s="8">
        <v>2.2200000000000002</v>
      </c>
      <c r="X10" s="11">
        <f t="shared" si="2"/>
        <v>5.68</v>
      </c>
      <c r="Y10" s="5" t="s">
        <v>289</v>
      </c>
      <c r="Z10" s="19">
        <v>3</v>
      </c>
      <c r="AA10" s="11"/>
      <c r="AB10" s="8">
        <v>4</v>
      </c>
      <c r="AC10" s="8">
        <v>4</v>
      </c>
      <c r="AD10" s="8">
        <v>5700.2348000000002</v>
      </c>
      <c r="AE10" s="8"/>
      <c r="AF10" s="8" t="s">
        <v>300</v>
      </c>
      <c r="AG10" s="11">
        <v>90</v>
      </c>
      <c r="AH10" s="11">
        <f>ROUND(AI10*(AB10*(N10-2*G10-VLOOKUP(Y10,鋼筋號數!$A$3:$C$13,2,FALSE))/100),2)</f>
        <v>0.93</v>
      </c>
      <c r="AI10" s="8">
        <v>1.7999999999999998</v>
      </c>
      <c r="AJ10" s="8"/>
      <c r="AK10" s="23">
        <v>8.0000000000000002E-3</v>
      </c>
      <c r="AL10" s="23">
        <v>0.4</v>
      </c>
      <c r="AM10" s="23">
        <v>1</v>
      </c>
      <c r="AN10" s="25">
        <v>0.95</v>
      </c>
      <c r="AO10" s="23">
        <v>0.4</v>
      </c>
      <c r="AP10" s="23">
        <v>3.6999999999999998E-2</v>
      </c>
      <c r="AQ10" s="23">
        <v>5.0000000000000001E-3</v>
      </c>
      <c r="AR10" s="23">
        <v>0</v>
      </c>
      <c r="AS10" t="b">
        <f t="shared" si="3"/>
        <v>1</v>
      </c>
      <c r="AT10" t="b">
        <v>1</v>
      </c>
    </row>
    <row r="11" spans="1:46" x14ac:dyDescent="0.3">
      <c r="A11" s="12" t="s">
        <v>58</v>
      </c>
      <c r="B11" s="8" t="s">
        <v>273</v>
      </c>
      <c r="C11" s="8"/>
      <c r="D11" s="8">
        <v>1</v>
      </c>
      <c r="E11" s="8"/>
      <c r="F11" s="8">
        <v>293.67936000000003</v>
      </c>
      <c r="G11" s="8">
        <v>1.25</v>
      </c>
      <c r="H11" s="8"/>
      <c r="I11" s="26">
        <v>0.70099999999999996</v>
      </c>
      <c r="J11" s="8">
        <v>52719.523999999998</v>
      </c>
      <c r="K11" s="8">
        <v>16</v>
      </c>
      <c r="L11" s="11">
        <f t="shared" si="0"/>
        <v>12.8</v>
      </c>
      <c r="M11" s="11">
        <f>K11-2*G11-VLOOKUP(Y11,鋼筋號數!$A$3:$C$13,2,FALSE)</f>
        <v>12.865</v>
      </c>
      <c r="N11" s="8">
        <v>16</v>
      </c>
      <c r="O11" s="8">
        <f t="shared" si="1"/>
        <v>256</v>
      </c>
      <c r="P11" s="8">
        <v>48</v>
      </c>
      <c r="Q11" s="8">
        <v>48</v>
      </c>
      <c r="R11" s="5" t="s">
        <v>290</v>
      </c>
      <c r="S11" s="8"/>
      <c r="T11" s="26">
        <v>8</v>
      </c>
      <c r="U11" s="8">
        <v>3477.2452000000003</v>
      </c>
      <c r="V11" s="8"/>
      <c r="W11" s="8">
        <v>2.2200000000000002</v>
      </c>
      <c r="X11" s="11">
        <f t="shared" si="2"/>
        <v>5.68</v>
      </c>
      <c r="Y11" s="5" t="s">
        <v>289</v>
      </c>
      <c r="Z11" s="19">
        <v>2</v>
      </c>
      <c r="AA11" s="11"/>
      <c r="AB11" s="8">
        <v>4</v>
      </c>
      <c r="AC11" s="8">
        <v>4</v>
      </c>
      <c r="AD11" s="8">
        <v>5700.2348000000002</v>
      </c>
      <c r="AE11" s="8"/>
      <c r="AF11" s="8" t="s">
        <v>299</v>
      </c>
      <c r="AG11" s="11">
        <v>90</v>
      </c>
      <c r="AH11" s="11">
        <f>ROUND(AI11*(AB11*(N11-2*G11-VLOOKUP(Y11,鋼筋號數!$A$3:$C$13,2,FALSE))/100),2)</f>
        <v>0.36</v>
      </c>
      <c r="AI11" s="8">
        <v>0.70000000000000007</v>
      </c>
      <c r="AJ11" s="8"/>
      <c r="AK11" s="23">
        <v>8.0000000000000002E-3</v>
      </c>
      <c r="AL11" s="23">
        <v>0.4</v>
      </c>
      <c r="AM11" s="23">
        <v>1</v>
      </c>
      <c r="AN11" s="25">
        <v>0.95</v>
      </c>
      <c r="AO11" s="23">
        <v>0.4</v>
      </c>
      <c r="AP11" s="23">
        <v>1.0999999999999999E-2</v>
      </c>
      <c r="AQ11" s="23">
        <v>5.0000000000000001E-3</v>
      </c>
      <c r="AR11" s="23">
        <v>0</v>
      </c>
      <c r="AS11" t="b">
        <f t="shared" si="3"/>
        <v>1</v>
      </c>
      <c r="AT11" t="b">
        <v>1</v>
      </c>
    </row>
    <row r="12" spans="1:46" x14ac:dyDescent="0.3">
      <c r="A12" s="12" t="s">
        <v>59</v>
      </c>
      <c r="B12" s="8" t="s">
        <v>273</v>
      </c>
      <c r="C12" s="8"/>
      <c r="D12" s="8">
        <v>1</v>
      </c>
      <c r="E12" s="8"/>
      <c r="F12" s="8">
        <v>293.67936000000003</v>
      </c>
      <c r="G12" s="8">
        <v>1.25</v>
      </c>
      <c r="H12" s="8"/>
      <c r="I12" s="26">
        <v>0.70099999999999996</v>
      </c>
      <c r="J12" s="8">
        <v>52719.523999999998</v>
      </c>
      <c r="K12" s="8">
        <v>16</v>
      </c>
      <c r="L12" s="11">
        <f t="shared" si="0"/>
        <v>12.8</v>
      </c>
      <c r="M12" s="11">
        <f>K12-2*G12-VLOOKUP(Y12,鋼筋號數!$A$3:$C$13,2,FALSE)</f>
        <v>12.865</v>
      </c>
      <c r="N12" s="8">
        <v>16</v>
      </c>
      <c r="O12" s="8">
        <f t="shared" si="1"/>
        <v>256</v>
      </c>
      <c r="P12" s="8">
        <v>48</v>
      </c>
      <c r="Q12" s="8">
        <v>48</v>
      </c>
      <c r="R12" s="5" t="s">
        <v>290</v>
      </c>
      <c r="S12" s="8"/>
      <c r="T12" s="26">
        <v>8</v>
      </c>
      <c r="U12" s="8">
        <v>3477.2452000000003</v>
      </c>
      <c r="V12" s="8"/>
      <c r="W12" s="8">
        <v>2.2200000000000002</v>
      </c>
      <c r="X12" s="11">
        <f t="shared" si="2"/>
        <v>5.68</v>
      </c>
      <c r="Y12" s="5" t="s">
        <v>289</v>
      </c>
      <c r="Z12" s="19">
        <v>2</v>
      </c>
      <c r="AA12" s="11"/>
      <c r="AB12" s="8">
        <v>4</v>
      </c>
      <c r="AC12" s="8">
        <v>4</v>
      </c>
      <c r="AD12" s="8">
        <v>5700.2348000000002</v>
      </c>
      <c r="AE12" s="8"/>
      <c r="AF12" s="8" t="s">
        <v>299</v>
      </c>
      <c r="AG12" s="11">
        <v>90</v>
      </c>
      <c r="AH12" s="11">
        <f>ROUND(AI12*(AB12*(N12-2*G12-VLOOKUP(Y12,鋼筋號數!$A$3:$C$13,2,FALSE))/100),2)</f>
        <v>0.36</v>
      </c>
      <c r="AI12" s="8">
        <v>0.70000000000000007</v>
      </c>
      <c r="AJ12" s="8"/>
      <c r="AK12" s="23">
        <v>8.0000000000000002E-3</v>
      </c>
      <c r="AL12" s="23">
        <v>0.4</v>
      </c>
      <c r="AM12" s="23">
        <v>1</v>
      </c>
      <c r="AN12" s="25">
        <v>0.95</v>
      </c>
      <c r="AO12" s="23">
        <v>0.3</v>
      </c>
      <c r="AP12" s="23">
        <v>1.2E-2</v>
      </c>
      <c r="AQ12" s="23">
        <v>5.0000000000000001E-3</v>
      </c>
      <c r="AR12" s="23">
        <v>0</v>
      </c>
      <c r="AS12" t="b">
        <f t="shared" si="3"/>
        <v>1</v>
      </c>
      <c r="AT12" t="b">
        <v>1</v>
      </c>
    </row>
    <row r="13" spans="1:46" ht="15.6" customHeight="1" x14ac:dyDescent="0.3">
      <c r="A13" s="12" t="s">
        <v>60</v>
      </c>
      <c r="B13" s="8" t="s">
        <v>273</v>
      </c>
      <c r="C13" s="8"/>
      <c r="D13" s="8">
        <v>1</v>
      </c>
      <c r="E13" s="8"/>
      <c r="F13" s="8">
        <v>293.67936000000003</v>
      </c>
      <c r="G13" s="8">
        <v>1.25</v>
      </c>
      <c r="H13" s="8"/>
      <c r="I13" s="26">
        <v>0.70099999999999996</v>
      </c>
      <c r="J13" s="8">
        <v>52719.523999999998</v>
      </c>
      <c r="K13" s="8">
        <v>16</v>
      </c>
      <c r="L13" s="11">
        <f t="shared" si="0"/>
        <v>12.8</v>
      </c>
      <c r="M13" s="11">
        <f>K13-2*G13-VLOOKUP(Y13,鋼筋號數!$A$3:$C$13,2,FALSE)</f>
        <v>12.865</v>
      </c>
      <c r="N13" s="8">
        <v>16</v>
      </c>
      <c r="O13" s="8">
        <f t="shared" si="1"/>
        <v>256</v>
      </c>
      <c r="P13" s="8">
        <v>48</v>
      </c>
      <c r="Q13" s="8">
        <v>48</v>
      </c>
      <c r="R13" s="5" t="s">
        <v>290</v>
      </c>
      <c r="S13" s="8"/>
      <c r="T13" s="26">
        <v>8</v>
      </c>
      <c r="U13" s="8">
        <v>3477.2452000000003</v>
      </c>
      <c r="V13" s="8"/>
      <c r="W13" s="8">
        <v>2.2200000000000002</v>
      </c>
      <c r="X13" s="11">
        <f t="shared" si="2"/>
        <v>5.68</v>
      </c>
      <c r="Y13" s="5" t="s">
        <v>289</v>
      </c>
      <c r="Z13" s="19">
        <v>3</v>
      </c>
      <c r="AA13" s="11"/>
      <c r="AB13" s="8">
        <v>4</v>
      </c>
      <c r="AC13" s="8">
        <v>4</v>
      </c>
      <c r="AD13" s="8">
        <v>5700.2348000000002</v>
      </c>
      <c r="AE13" s="8"/>
      <c r="AF13" s="8" t="s">
        <v>300</v>
      </c>
      <c r="AG13" s="11">
        <v>90</v>
      </c>
      <c r="AH13" s="11">
        <f>ROUND(AI13*(AB13*(N13-2*G13-VLOOKUP(Y13,鋼筋號數!$A$3:$C$13,2,FALSE))/100),2)</f>
        <v>0.93</v>
      </c>
      <c r="AI13" s="8">
        <v>1.7999999999999998</v>
      </c>
      <c r="AJ13" s="8"/>
      <c r="AK13" s="23">
        <v>8.0000000000000002E-3</v>
      </c>
      <c r="AL13" s="23">
        <v>0.5</v>
      </c>
      <c r="AM13" s="23">
        <v>1</v>
      </c>
      <c r="AN13" s="25">
        <v>0.95</v>
      </c>
      <c r="AO13" s="23">
        <v>0.4</v>
      </c>
      <c r="AP13" s="23">
        <v>2.5000000000000001E-2</v>
      </c>
      <c r="AQ13" s="23">
        <v>0.01</v>
      </c>
      <c r="AR13" s="23">
        <v>0</v>
      </c>
      <c r="AS13" t="b">
        <f t="shared" si="3"/>
        <v>1</v>
      </c>
      <c r="AT13" t="b">
        <v>1</v>
      </c>
    </row>
    <row r="14" spans="1:46" x14ac:dyDescent="0.3">
      <c r="A14" s="12" t="s">
        <v>61</v>
      </c>
      <c r="B14" s="8" t="s">
        <v>307</v>
      </c>
      <c r="C14" s="8"/>
      <c r="D14" s="8">
        <v>1</v>
      </c>
      <c r="E14" s="8"/>
      <c r="F14" s="8">
        <v>263.08776</v>
      </c>
      <c r="G14" s="8">
        <v>1.9</v>
      </c>
      <c r="H14" s="8"/>
      <c r="I14" s="26">
        <v>0.25700000000000001</v>
      </c>
      <c r="J14" s="8">
        <v>27022.579999999998</v>
      </c>
      <c r="K14" s="8">
        <v>20</v>
      </c>
      <c r="L14" s="11">
        <f t="shared" si="0"/>
        <v>16</v>
      </c>
      <c r="M14" s="11">
        <f>K14-2*G14-VLOOKUP(Y14,鋼筋號數!$A$3:$C$13,2,FALSE)</f>
        <v>15.565</v>
      </c>
      <c r="N14" s="8">
        <v>20</v>
      </c>
      <c r="O14" s="8">
        <f t="shared" si="1"/>
        <v>400</v>
      </c>
      <c r="P14" s="8">
        <v>30</v>
      </c>
      <c r="Q14" s="8">
        <v>30</v>
      </c>
      <c r="R14" s="5" t="s">
        <v>290</v>
      </c>
      <c r="S14" s="8"/>
      <c r="T14" s="26">
        <v>12</v>
      </c>
      <c r="U14" s="8">
        <v>3681.1892000000003</v>
      </c>
      <c r="V14" s="8"/>
      <c r="W14" s="8">
        <v>2.13</v>
      </c>
      <c r="X14" s="11">
        <f t="shared" si="2"/>
        <v>8.52</v>
      </c>
      <c r="Y14" s="5" t="s">
        <v>289</v>
      </c>
      <c r="Z14" s="19">
        <v>4</v>
      </c>
      <c r="AA14" s="11"/>
      <c r="AB14" s="8">
        <v>7</v>
      </c>
      <c r="AC14" s="8">
        <v>7</v>
      </c>
      <c r="AD14" s="8">
        <v>4344.0072</v>
      </c>
      <c r="AE14" s="8"/>
      <c r="AF14" s="8" t="s">
        <v>311</v>
      </c>
      <c r="AG14" s="11">
        <v>90</v>
      </c>
      <c r="AH14" s="11">
        <f>ROUND(AI14*(AB14*(N14-2*G14-VLOOKUP(Y14,鋼筋號數!$A$3:$C$13,2,FALSE))/100),2)</f>
        <v>0.98</v>
      </c>
      <c r="AI14" s="8">
        <v>0.89999999999999991</v>
      </c>
      <c r="AJ14" s="8"/>
      <c r="AK14" s="23">
        <v>1.4999999999999999E-2</v>
      </c>
      <c r="AL14" s="23">
        <v>0.7</v>
      </c>
      <c r="AM14" s="23">
        <v>1.2</v>
      </c>
      <c r="AN14" s="23">
        <v>0.5</v>
      </c>
      <c r="AO14" s="23">
        <v>0.4</v>
      </c>
      <c r="AP14" s="23">
        <v>1.7999999999999999E-2</v>
      </c>
      <c r="AQ14" s="23">
        <v>2.1000000000000001E-2</v>
      </c>
      <c r="AR14" s="23">
        <v>0</v>
      </c>
      <c r="AS14" t="str">
        <f t="shared" si="3"/>
        <v>None</v>
      </c>
      <c r="AT14" t="b">
        <v>1</v>
      </c>
    </row>
    <row r="15" spans="1:46" x14ac:dyDescent="0.3">
      <c r="A15" s="12" t="s">
        <v>62</v>
      </c>
      <c r="B15" s="8" t="s">
        <v>307</v>
      </c>
      <c r="C15" s="8"/>
      <c r="D15" s="8">
        <v>1</v>
      </c>
      <c r="E15" s="8"/>
      <c r="F15" s="8">
        <v>263.08776</v>
      </c>
      <c r="G15" s="8">
        <v>1.9</v>
      </c>
      <c r="H15" s="8"/>
      <c r="I15" s="26">
        <v>0.61599999999999999</v>
      </c>
      <c r="J15" s="8">
        <v>64854.191999999995</v>
      </c>
      <c r="K15" s="8">
        <v>20</v>
      </c>
      <c r="L15" s="11">
        <f t="shared" si="0"/>
        <v>16</v>
      </c>
      <c r="M15" s="11">
        <f>K15-2*G15-VLOOKUP(Y15,鋼筋號數!$A$3:$C$13,2,FALSE)</f>
        <v>15.565</v>
      </c>
      <c r="N15" s="8">
        <v>20</v>
      </c>
      <c r="O15" s="8">
        <f t="shared" si="1"/>
        <v>400</v>
      </c>
      <c r="P15" s="8">
        <v>30</v>
      </c>
      <c r="Q15" s="8">
        <v>30</v>
      </c>
      <c r="R15" s="5" t="s">
        <v>290</v>
      </c>
      <c r="S15" s="8"/>
      <c r="T15" s="26">
        <v>12</v>
      </c>
      <c r="U15" s="8">
        <v>3681.1892000000003</v>
      </c>
      <c r="V15" s="8"/>
      <c r="W15" s="8">
        <v>2.13</v>
      </c>
      <c r="X15" s="11">
        <f t="shared" si="2"/>
        <v>8.52</v>
      </c>
      <c r="Y15" s="5" t="s">
        <v>289</v>
      </c>
      <c r="Z15" s="19">
        <v>4</v>
      </c>
      <c r="AA15" s="11"/>
      <c r="AB15" s="8">
        <v>7</v>
      </c>
      <c r="AC15" s="8">
        <v>7</v>
      </c>
      <c r="AD15" s="8">
        <v>4344.0072</v>
      </c>
      <c r="AE15" s="8"/>
      <c r="AF15" s="8" t="s">
        <v>311</v>
      </c>
      <c r="AG15" s="11">
        <v>90</v>
      </c>
      <c r="AH15" s="11">
        <f>ROUND(AI15*(AB15*(N15-2*G15-VLOOKUP(Y15,鋼筋號數!$A$3:$C$13,2,FALSE))/100),2)</f>
        <v>0.98</v>
      </c>
      <c r="AI15" s="8">
        <v>0.89999999999999991</v>
      </c>
      <c r="AJ15" s="8"/>
      <c r="AK15" s="23">
        <v>0.02</v>
      </c>
      <c r="AL15" s="23">
        <v>0.6</v>
      </c>
      <c r="AM15" s="23">
        <v>1</v>
      </c>
      <c r="AN15" s="23">
        <v>0.4</v>
      </c>
      <c r="AO15" s="23">
        <v>0.4</v>
      </c>
      <c r="AP15" s="23">
        <v>8.0000000000000002E-3</v>
      </c>
      <c r="AQ15" s="23">
        <v>0.02</v>
      </c>
      <c r="AR15" s="23">
        <v>0</v>
      </c>
      <c r="AS15" t="str">
        <f t="shared" si="3"/>
        <v>None</v>
      </c>
      <c r="AT15" t="b">
        <v>1</v>
      </c>
    </row>
    <row r="16" spans="1:46" x14ac:dyDescent="0.3">
      <c r="A16" s="12" t="s">
        <v>63</v>
      </c>
      <c r="B16" s="8" t="s">
        <v>308</v>
      </c>
      <c r="C16" s="8"/>
      <c r="D16" s="8">
        <v>1</v>
      </c>
      <c r="E16" s="8"/>
      <c r="F16" s="8">
        <v>472.13036</v>
      </c>
      <c r="G16" s="8">
        <v>2.8</v>
      </c>
      <c r="H16" s="8"/>
      <c r="I16" s="26">
        <v>0.73599999999999999</v>
      </c>
      <c r="J16" s="8">
        <v>268390.304</v>
      </c>
      <c r="K16" s="8">
        <v>27.8</v>
      </c>
      <c r="L16" s="11">
        <f t="shared" si="0"/>
        <v>22.240000000000002</v>
      </c>
      <c r="M16" s="11">
        <f>K16-2*G16-VLOOKUP(Y16,鋼筋號數!$A$3:$C$13,2,FALSE)</f>
        <v>21.565000000000001</v>
      </c>
      <c r="N16" s="8">
        <v>27.8</v>
      </c>
      <c r="O16" s="8">
        <f t="shared" si="1"/>
        <v>772.84</v>
      </c>
      <c r="P16" s="8">
        <v>32.299999999999997</v>
      </c>
      <c r="Q16" s="8">
        <v>32.299999999999997</v>
      </c>
      <c r="R16" s="5" t="s">
        <v>291</v>
      </c>
      <c r="S16" s="8"/>
      <c r="T16" s="26">
        <v>24</v>
      </c>
      <c r="U16" s="8">
        <v>4496.9652000000006</v>
      </c>
      <c r="V16" s="8"/>
      <c r="W16" s="8">
        <v>4.12</v>
      </c>
      <c r="X16" s="11">
        <f t="shared" si="2"/>
        <v>31.84</v>
      </c>
      <c r="Y16" s="5" t="s">
        <v>289</v>
      </c>
      <c r="Z16" s="19">
        <v>4</v>
      </c>
      <c r="AA16" s="11"/>
      <c r="AB16" s="8">
        <v>5.2</v>
      </c>
      <c r="AC16" s="8">
        <v>5.2</v>
      </c>
      <c r="AD16" s="8">
        <v>4221.6408000000001</v>
      </c>
      <c r="AE16" s="8"/>
      <c r="AF16" s="8" t="s">
        <v>311</v>
      </c>
      <c r="AG16" s="11">
        <v>90</v>
      </c>
      <c r="AH16" s="11">
        <f>ROUND(AI16*(AB16*(N16-2*G16-VLOOKUP(Y16,鋼筋號數!$A$3:$C$13,2,FALSE))/100),2)</f>
        <v>1.01</v>
      </c>
      <c r="AI16" s="8">
        <v>0.89999999999999991</v>
      </c>
      <c r="AJ16" s="8"/>
      <c r="AK16" s="23">
        <v>1.2E-2</v>
      </c>
      <c r="AL16" s="23">
        <v>0.5</v>
      </c>
      <c r="AM16" s="23">
        <v>0.85</v>
      </c>
      <c r="AN16" s="25">
        <v>0.95</v>
      </c>
      <c r="AO16" s="23">
        <v>0.7</v>
      </c>
      <c r="AP16" s="23">
        <v>6.0000000000000001E-3</v>
      </c>
      <c r="AQ16" s="23">
        <v>7.0000000000000001E-3</v>
      </c>
      <c r="AR16" s="23">
        <v>0</v>
      </c>
      <c r="AS16" t="str">
        <f t="shared" si="3"/>
        <v>None</v>
      </c>
      <c r="AT16" t="b">
        <v>1</v>
      </c>
    </row>
    <row r="17" spans="1:46" x14ac:dyDescent="0.3">
      <c r="A17" s="12" t="s">
        <v>168</v>
      </c>
      <c r="B17" s="8" t="s">
        <v>275</v>
      </c>
      <c r="C17" s="8"/>
      <c r="D17" s="8">
        <v>1</v>
      </c>
      <c r="E17" s="8"/>
      <c r="F17" s="8">
        <v>353.84284000000002</v>
      </c>
      <c r="G17" s="8">
        <v>2.23</v>
      </c>
      <c r="H17" s="8"/>
      <c r="I17" s="26">
        <v>0.11700000000000001</v>
      </c>
      <c r="J17" s="8">
        <v>19272.707999999999</v>
      </c>
      <c r="K17" s="8">
        <v>30.5</v>
      </c>
      <c r="L17" s="11">
        <f t="shared" si="0"/>
        <v>24.400000000000002</v>
      </c>
      <c r="M17" s="11">
        <f>K17-2*G17-VLOOKUP(Y17,鋼筋號數!$A$3:$C$13,2,FALSE)</f>
        <v>25.404999999999998</v>
      </c>
      <c r="N17" s="8">
        <v>15.2</v>
      </c>
      <c r="O17" s="8">
        <f t="shared" si="1"/>
        <v>463.59999999999997</v>
      </c>
      <c r="P17" s="8">
        <v>87.6</v>
      </c>
      <c r="Q17" s="8">
        <v>87.6</v>
      </c>
      <c r="R17" s="5" t="s">
        <v>293</v>
      </c>
      <c r="S17" s="8"/>
      <c r="T17" s="26">
        <v>4</v>
      </c>
      <c r="U17" s="8">
        <v>5057.8112000000001</v>
      </c>
      <c r="V17" s="8"/>
      <c r="W17" s="8">
        <v>2.4500000000000002</v>
      </c>
      <c r="X17" s="11">
        <f t="shared" si="2"/>
        <v>11.36</v>
      </c>
      <c r="Y17" s="5" t="s">
        <v>289</v>
      </c>
      <c r="Z17" s="19">
        <v>2</v>
      </c>
      <c r="AA17" s="11"/>
      <c r="AB17" s="8">
        <v>12.7</v>
      </c>
      <c r="AC17" s="8">
        <v>12.7</v>
      </c>
      <c r="AD17" s="8">
        <v>3518.0340000000001</v>
      </c>
      <c r="AE17" s="8"/>
      <c r="AF17" s="8" t="s">
        <v>299</v>
      </c>
      <c r="AG17" s="11">
        <v>90</v>
      </c>
      <c r="AH17" s="11">
        <f>ROUND(AI17*(AB17*(N17-2*G17-VLOOKUP(Y17,鋼筋號數!$A$3:$C$13,2,FALSE))/100),2)</f>
        <v>0.39</v>
      </c>
      <c r="AI17" s="8">
        <v>0.3</v>
      </c>
      <c r="AJ17" s="8"/>
      <c r="AK17" s="23">
        <v>5.0000000000000001E-3</v>
      </c>
      <c r="AL17" s="25">
        <v>1</v>
      </c>
      <c r="AM17" s="23">
        <v>1</v>
      </c>
      <c r="AN17" s="25">
        <v>0.95</v>
      </c>
      <c r="AO17" s="23">
        <v>0.4</v>
      </c>
      <c r="AP17" s="23">
        <v>0.03</v>
      </c>
      <c r="AQ17" s="23">
        <v>8.0000000000000002E-3</v>
      </c>
      <c r="AR17" s="23">
        <v>0</v>
      </c>
      <c r="AS17" t="str">
        <f t="shared" si="3"/>
        <v>None</v>
      </c>
      <c r="AT17" t="b">
        <v>1</v>
      </c>
    </row>
    <row r="18" spans="1:46" x14ac:dyDescent="0.3">
      <c r="A18" s="12" t="s">
        <v>64</v>
      </c>
      <c r="B18" s="8" t="s">
        <v>275</v>
      </c>
      <c r="C18" s="8"/>
      <c r="D18" s="8">
        <v>1</v>
      </c>
      <c r="E18" s="8"/>
      <c r="F18" s="8">
        <v>353.84284000000002</v>
      </c>
      <c r="G18" s="8">
        <v>2.23</v>
      </c>
      <c r="H18" s="8"/>
      <c r="I18" s="26">
        <v>0.11700000000000001</v>
      </c>
      <c r="J18" s="8">
        <v>19272.707999999999</v>
      </c>
      <c r="K18" s="8">
        <v>30.5</v>
      </c>
      <c r="L18" s="11">
        <f t="shared" si="0"/>
        <v>24.400000000000002</v>
      </c>
      <c r="M18" s="11">
        <f>K18-2*G18-VLOOKUP(Y18,鋼筋號數!$A$3:$C$13,2,FALSE)</f>
        <v>25.404999999999998</v>
      </c>
      <c r="N18" s="8">
        <v>15.2</v>
      </c>
      <c r="O18" s="8">
        <f t="shared" si="1"/>
        <v>463.59999999999997</v>
      </c>
      <c r="P18" s="8">
        <v>87.6</v>
      </c>
      <c r="Q18" s="8">
        <v>87.6</v>
      </c>
      <c r="R18" s="5" t="s">
        <v>293</v>
      </c>
      <c r="S18" s="8"/>
      <c r="T18" s="26">
        <v>4</v>
      </c>
      <c r="U18" s="8">
        <v>5057.8112000000001</v>
      </c>
      <c r="V18" s="8"/>
      <c r="W18" s="8">
        <v>2.4500000000000002</v>
      </c>
      <c r="X18" s="11">
        <f t="shared" si="2"/>
        <v>11.36</v>
      </c>
      <c r="Y18" s="5" t="s">
        <v>289</v>
      </c>
      <c r="Z18" s="19">
        <v>2</v>
      </c>
      <c r="AA18" s="11"/>
      <c r="AB18" s="8">
        <v>12.7</v>
      </c>
      <c r="AC18" s="8">
        <v>12.7</v>
      </c>
      <c r="AD18" s="8">
        <v>3518.0340000000001</v>
      </c>
      <c r="AE18" s="8"/>
      <c r="AF18" s="8" t="s">
        <v>299</v>
      </c>
      <c r="AG18" s="11">
        <v>90</v>
      </c>
      <c r="AH18" s="11">
        <f>ROUND(AI18*(AB18*(N18-2*G18-VLOOKUP(Y18,鋼筋號數!$A$3:$C$13,2,FALSE))/100),2)</f>
        <v>0.39</v>
      </c>
      <c r="AI18" s="8">
        <v>0.3</v>
      </c>
      <c r="AJ18" s="8"/>
      <c r="AK18" s="23">
        <v>5.0000000000000001E-3</v>
      </c>
      <c r="AL18" s="25">
        <v>1</v>
      </c>
      <c r="AM18" s="23">
        <v>1</v>
      </c>
      <c r="AN18" s="25">
        <v>0.95</v>
      </c>
      <c r="AO18" s="23">
        <v>0.4</v>
      </c>
      <c r="AP18" s="23">
        <v>0.03</v>
      </c>
      <c r="AQ18" s="23">
        <v>8.0000000000000002E-3</v>
      </c>
      <c r="AR18" s="23">
        <v>0</v>
      </c>
      <c r="AS18" t="str">
        <f t="shared" si="3"/>
        <v>None</v>
      </c>
      <c r="AT18" t="b">
        <v>1</v>
      </c>
    </row>
    <row r="19" spans="1:46" x14ac:dyDescent="0.3">
      <c r="A19" s="12" t="s">
        <v>65</v>
      </c>
      <c r="B19" s="8" t="s">
        <v>275</v>
      </c>
      <c r="C19" s="8"/>
      <c r="D19" s="8">
        <v>1</v>
      </c>
      <c r="E19" s="8"/>
      <c r="F19" s="8">
        <v>266.14692000000002</v>
      </c>
      <c r="G19" s="8">
        <v>2.23</v>
      </c>
      <c r="H19" s="8"/>
      <c r="I19" s="26">
        <v>0.14699999999999999</v>
      </c>
      <c r="J19" s="8">
        <v>18151.016</v>
      </c>
      <c r="K19" s="8">
        <v>30.5</v>
      </c>
      <c r="L19" s="11">
        <f t="shared" si="0"/>
        <v>24.400000000000002</v>
      </c>
      <c r="M19" s="11">
        <f>K19-2*G19-VLOOKUP(Y19,鋼筋號數!$A$3:$C$13,2,FALSE)</f>
        <v>25.404999999999998</v>
      </c>
      <c r="N19" s="8">
        <v>15.2</v>
      </c>
      <c r="O19" s="8">
        <f t="shared" si="1"/>
        <v>463.59999999999997</v>
      </c>
      <c r="P19" s="8">
        <v>87.6</v>
      </c>
      <c r="Q19" s="8">
        <v>87.6</v>
      </c>
      <c r="R19" s="5" t="s">
        <v>293</v>
      </c>
      <c r="S19" s="8"/>
      <c r="T19" s="26">
        <v>4</v>
      </c>
      <c r="U19" s="8">
        <v>5057.8112000000001</v>
      </c>
      <c r="V19" s="8"/>
      <c r="W19" s="8">
        <v>2.4500000000000002</v>
      </c>
      <c r="X19" s="11">
        <f t="shared" si="2"/>
        <v>11.36</v>
      </c>
      <c r="Y19" s="5" t="s">
        <v>289</v>
      </c>
      <c r="Z19" s="19">
        <v>2</v>
      </c>
      <c r="AA19" s="11"/>
      <c r="AB19" s="8">
        <v>8.9</v>
      </c>
      <c r="AC19" s="8">
        <v>8.9</v>
      </c>
      <c r="AD19" s="8">
        <v>3518.0340000000001</v>
      </c>
      <c r="AE19" s="8"/>
      <c r="AF19" s="8" t="s">
        <v>299</v>
      </c>
      <c r="AG19" s="11">
        <v>90</v>
      </c>
      <c r="AH19" s="11">
        <f>ROUND(AI19*(AB19*(N19-2*G19-VLOOKUP(Y19,鋼筋號數!$A$3:$C$13,2,FALSE))/100),2)</f>
        <v>0.45</v>
      </c>
      <c r="AI19" s="8">
        <v>0.5</v>
      </c>
      <c r="AJ19" s="8"/>
      <c r="AK19" s="23">
        <v>1.4999999999999999E-2</v>
      </c>
      <c r="AL19" s="23">
        <v>0.8</v>
      </c>
      <c r="AM19" s="23">
        <v>1</v>
      </c>
      <c r="AN19" s="25">
        <v>0.95</v>
      </c>
      <c r="AO19" s="23">
        <v>0.45</v>
      </c>
      <c r="AP19" s="23">
        <v>4.3999999999999997E-2</v>
      </c>
      <c r="AQ19" s="23">
        <v>8.0000000000000002E-3</v>
      </c>
      <c r="AR19" s="23">
        <v>0</v>
      </c>
      <c r="AS19" t="str">
        <f t="shared" si="3"/>
        <v>None</v>
      </c>
      <c r="AT19" t="b">
        <v>1</v>
      </c>
    </row>
    <row r="20" spans="1:46" x14ac:dyDescent="0.3">
      <c r="A20" s="12" t="s">
        <v>169</v>
      </c>
      <c r="B20" s="8" t="s">
        <v>275</v>
      </c>
      <c r="C20" s="8"/>
      <c r="D20" s="8">
        <v>1</v>
      </c>
      <c r="E20" s="8"/>
      <c r="F20" s="8">
        <v>266.14692000000002</v>
      </c>
      <c r="G20" s="8">
        <v>2.23</v>
      </c>
      <c r="H20" s="8"/>
      <c r="I20" s="26">
        <v>0.14699999999999999</v>
      </c>
      <c r="J20" s="8">
        <v>18151.016</v>
      </c>
      <c r="K20" s="8">
        <v>30.5</v>
      </c>
      <c r="L20" s="11">
        <f t="shared" si="0"/>
        <v>24.400000000000002</v>
      </c>
      <c r="M20" s="11">
        <f>K20-2*G20-VLOOKUP(Y20,鋼筋號數!$A$3:$C$13,2,FALSE)</f>
        <v>25.404999999999998</v>
      </c>
      <c r="N20" s="8">
        <v>15.2</v>
      </c>
      <c r="O20" s="8">
        <f t="shared" si="1"/>
        <v>463.59999999999997</v>
      </c>
      <c r="P20" s="8">
        <v>87.6</v>
      </c>
      <c r="Q20" s="8">
        <v>87.6</v>
      </c>
      <c r="R20" s="5" t="s">
        <v>293</v>
      </c>
      <c r="S20" s="8"/>
      <c r="T20" s="26">
        <v>4</v>
      </c>
      <c r="U20" s="8">
        <v>5057.8112000000001</v>
      </c>
      <c r="V20" s="8"/>
      <c r="W20" s="8">
        <v>2.4500000000000002</v>
      </c>
      <c r="X20" s="11">
        <f t="shared" si="2"/>
        <v>11.36</v>
      </c>
      <c r="Y20" s="5" t="s">
        <v>289</v>
      </c>
      <c r="Z20" s="19">
        <v>2</v>
      </c>
      <c r="AA20" s="11"/>
      <c r="AB20" s="8">
        <v>8.9</v>
      </c>
      <c r="AC20" s="8">
        <v>8.9</v>
      </c>
      <c r="AD20" s="8">
        <v>3518.0340000000001</v>
      </c>
      <c r="AE20" s="8"/>
      <c r="AF20" s="8" t="s">
        <v>299</v>
      </c>
      <c r="AG20" s="11">
        <v>90</v>
      </c>
      <c r="AH20" s="11">
        <f>ROUND(AI20*(AB20*(N20-2*G20-VLOOKUP(Y20,鋼筋號數!$A$3:$C$13,2,FALSE))/100),2)</f>
        <v>0.45</v>
      </c>
      <c r="AI20" s="8">
        <v>0.5</v>
      </c>
      <c r="AJ20" s="8"/>
      <c r="AK20" s="23">
        <v>1.4999999999999999E-2</v>
      </c>
      <c r="AL20" s="23">
        <v>0.8</v>
      </c>
      <c r="AM20" s="23">
        <v>1</v>
      </c>
      <c r="AN20" s="25">
        <v>0.95</v>
      </c>
      <c r="AO20" s="23">
        <v>0.45</v>
      </c>
      <c r="AP20" s="23">
        <v>4.3999999999999997E-2</v>
      </c>
      <c r="AQ20" s="23">
        <v>8.0000000000000002E-3</v>
      </c>
      <c r="AR20" s="23">
        <v>0</v>
      </c>
      <c r="AS20" t="str">
        <f t="shared" si="3"/>
        <v>None</v>
      </c>
      <c r="AT20" t="b">
        <v>1</v>
      </c>
    </row>
    <row r="21" spans="1:46" x14ac:dyDescent="0.3">
      <c r="A21" s="12" t="s">
        <v>364</v>
      </c>
      <c r="B21" s="8" t="s">
        <v>275</v>
      </c>
      <c r="C21" s="8"/>
      <c r="D21" s="8">
        <v>1</v>
      </c>
      <c r="E21" s="8"/>
      <c r="F21" s="8">
        <v>342.62592000000001</v>
      </c>
      <c r="G21" s="8">
        <v>2.23</v>
      </c>
      <c r="H21" s="8"/>
      <c r="I21" s="26">
        <v>0.114</v>
      </c>
      <c r="J21" s="8">
        <v>18151.016</v>
      </c>
      <c r="K21" s="8">
        <v>30.5</v>
      </c>
      <c r="L21" s="11">
        <f t="shared" si="0"/>
        <v>24.400000000000002</v>
      </c>
      <c r="M21" s="11">
        <f>K21-2*G21-VLOOKUP(Y21,鋼筋號數!$A$3:$C$13,2,FALSE)</f>
        <v>25.404999999999998</v>
      </c>
      <c r="N21" s="8">
        <v>15.2</v>
      </c>
      <c r="O21" s="8">
        <f t="shared" si="1"/>
        <v>463.59999999999997</v>
      </c>
      <c r="P21" s="8">
        <v>87.6</v>
      </c>
      <c r="Q21" s="8">
        <v>87.6</v>
      </c>
      <c r="R21" s="5" t="s">
        <v>293</v>
      </c>
      <c r="S21" s="8"/>
      <c r="T21" s="26">
        <v>4</v>
      </c>
      <c r="U21" s="8">
        <v>5057.8112000000001</v>
      </c>
      <c r="V21" s="8"/>
      <c r="W21" s="8">
        <v>2.4500000000000002</v>
      </c>
      <c r="X21" s="11">
        <f t="shared" si="2"/>
        <v>11.36</v>
      </c>
      <c r="Y21" s="5" t="s">
        <v>289</v>
      </c>
      <c r="Z21" s="19">
        <v>2</v>
      </c>
      <c r="AA21" s="11"/>
      <c r="AB21" s="8">
        <v>12.7</v>
      </c>
      <c r="AC21" s="8">
        <v>12.7</v>
      </c>
      <c r="AD21" s="8">
        <v>3518.0340000000001</v>
      </c>
      <c r="AE21" s="8"/>
      <c r="AF21" s="8" t="s">
        <v>299</v>
      </c>
      <c r="AG21" s="11">
        <v>90</v>
      </c>
      <c r="AH21" s="11">
        <f>ROUND(AI21*(AB21*(N21-2*G21-VLOOKUP(Y21,鋼筋號數!$A$3:$C$13,2,FALSE))/100),2)</f>
        <v>0.39</v>
      </c>
      <c r="AI21" s="8">
        <v>0.3</v>
      </c>
      <c r="AJ21" s="8"/>
      <c r="AK21" s="23">
        <v>0.01</v>
      </c>
      <c r="AL21" s="23">
        <v>0.6</v>
      </c>
      <c r="AM21" s="23">
        <v>1</v>
      </c>
      <c r="AN21" s="25">
        <v>0.95</v>
      </c>
      <c r="AO21" s="23">
        <v>0.35</v>
      </c>
      <c r="AP21" s="23">
        <v>4.4999999999999998E-2</v>
      </c>
      <c r="AQ21" s="23">
        <v>1.4999999999999999E-2</v>
      </c>
      <c r="AR21" s="23">
        <v>0</v>
      </c>
      <c r="AS21" t="str">
        <f t="shared" si="3"/>
        <v>None</v>
      </c>
      <c r="AT21" t="b">
        <v>1</v>
      </c>
    </row>
    <row r="22" spans="1:46" x14ac:dyDescent="0.3">
      <c r="A22" s="12" t="s">
        <v>66</v>
      </c>
      <c r="B22" s="8" t="s">
        <v>275</v>
      </c>
      <c r="C22" s="8"/>
      <c r="D22" s="8">
        <v>1</v>
      </c>
      <c r="E22" s="8"/>
      <c r="F22" s="8">
        <v>342.62592000000001</v>
      </c>
      <c r="G22" s="8">
        <v>2.23</v>
      </c>
      <c r="H22" s="8"/>
      <c r="I22" s="26">
        <v>0.114</v>
      </c>
      <c r="J22" s="8">
        <v>18151.016</v>
      </c>
      <c r="K22" s="8">
        <v>30.5</v>
      </c>
      <c r="L22" s="11">
        <f t="shared" si="0"/>
        <v>24.400000000000002</v>
      </c>
      <c r="M22" s="11">
        <f>K22-2*G22-VLOOKUP(Y22,鋼筋號數!$A$3:$C$13,2,FALSE)</f>
        <v>25.404999999999998</v>
      </c>
      <c r="N22" s="8">
        <v>15.2</v>
      </c>
      <c r="O22" s="8">
        <f t="shared" si="1"/>
        <v>463.59999999999997</v>
      </c>
      <c r="P22" s="8">
        <v>87.6</v>
      </c>
      <c r="Q22" s="8">
        <v>87.6</v>
      </c>
      <c r="R22" s="5" t="s">
        <v>293</v>
      </c>
      <c r="S22" s="8"/>
      <c r="T22" s="26">
        <v>4</v>
      </c>
      <c r="U22" s="8">
        <v>5057.8112000000001</v>
      </c>
      <c r="V22" s="8"/>
      <c r="W22" s="8">
        <v>2.4500000000000002</v>
      </c>
      <c r="X22" s="11">
        <f t="shared" si="2"/>
        <v>11.36</v>
      </c>
      <c r="Y22" s="5" t="s">
        <v>289</v>
      </c>
      <c r="Z22" s="19">
        <v>2</v>
      </c>
      <c r="AA22" s="11"/>
      <c r="AB22" s="8">
        <v>12.7</v>
      </c>
      <c r="AC22" s="8">
        <v>12.7</v>
      </c>
      <c r="AD22" s="8">
        <v>3518.0340000000001</v>
      </c>
      <c r="AE22" s="8"/>
      <c r="AF22" s="8" t="s">
        <v>299</v>
      </c>
      <c r="AG22" s="11">
        <v>90</v>
      </c>
      <c r="AH22" s="11">
        <f>ROUND(AI22*(AB22*(N22-2*G22-VLOOKUP(Y22,鋼筋號數!$A$3:$C$13,2,FALSE))/100),2)</f>
        <v>0.39</v>
      </c>
      <c r="AI22" s="8">
        <v>0.3</v>
      </c>
      <c r="AJ22" s="8"/>
      <c r="AK22" s="23">
        <v>0.01</v>
      </c>
      <c r="AL22" s="23">
        <v>0.6</v>
      </c>
      <c r="AM22" s="23">
        <v>1</v>
      </c>
      <c r="AN22" s="25">
        <v>0.95</v>
      </c>
      <c r="AO22" s="23">
        <v>0.35</v>
      </c>
      <c r="AP22" s="23">
        <v>4.4999999999999998E-2</v>
      </c>
      <c r="AQ22" s="23">
        <v>1.4999999999999999E-2</v>
      </c>
      <c r="AR22" s="23">
        <v>0</v>
      </c>
      <c r="AS22" t="str">
        <f t="shared" si="3"/>
        <v>None</v>
      </c>
      <c r="AT22" t="b">
        <v>1</v>
      </c>
    </row>
    <row r="23" spans="1:46" x14ac:dyDescent="0.3">
      <c r="A23" s="12" t="s">
        <v>67</v>
      </c>
      <c r="B23" s="8" t="s">
        <v>275</v>
      </c>
      <c r="C23" s="8"/>
      <c r="D23" s="8">
        <v>1</v>
      </c>
      <c r="E23" s="8"/>
      <c r="F23" s="8">
        <v>342.62592000000001</v>
      </c>
      <c r="G23" s="8">
        <v>2.23</v>
      </c>
      <c r="H23" s="8"/>
      <c r="I23" s="26">
        <v>7.0999999999999994E-2</v>
      </c>
      <c r="J23" s="8">
        <v>11318.892</v>
      </c>
      <c r="K23" s="8">
        <v>30.5</v>
      </c>
      <c r="L23" s="11">
        <f t="shared" si="0"/>
        <v>24.400000000000002</v>
      </c>
      <c r="M23" s="11">
        <f>K23-2*G23-VLOOKUP(Y23,鋼筋號數!$A$3:$C$13,2,FALSE)</f>
        <v>25.404999999999998</v>
      </c>
      <c r="N23" s="8">
        <v>15.2</v>
      </c>
      <c r="O23" s="8">
        <f t="shared" si="1"/>
        <v>463.59999999999997</v>
      </c>
      <c r="P23" s="8">
        <v>87.6</v>
      </c>
      <c r="Q23" s="8">
        <v>87.6</v>
      </c>
      <c r="R23" s="5" t="s">
        <v>293</v>
      </c>
      <c r="S23" s="8"/>
      <c r="T23" s="26">
        <v>4</v>
      </c>
      <c r="U23" s="8">
        <v>5057.8112000000001</v>
      </c>
      <c r="V23" s="8"/>
      <c r="W23" s="8">
        <v>2.4500000000000002</v>
      </c>
      <c r="X23" s="11">
        <f t="shared" si="2"/>
        <v>11.36</v>
      </c>
      <c r="Y23" s="5" t="s">
        <v>289</v>
      </c>
      <c r="Z23" s="19">
        <v>2</v>
      </c>
      <c r="AA23" s="11"/>
      <c r="AB23" s="8">
        <v>12.7</v>
      </c>
      <c r="AC23" s="8">
        <v>12.7</v>
      </c>
      <c r="AD23" s="8">
        <v>3518.0340000000001</v>
      </c>
      <c r="AE23" s="8"/>
      <c r="AF23" s="8" t="s">
        <v>299</v>
      </c>
      <c r="AG23" s="11">
        <v>90</v>
      </c>
      <c r="AH23" s="11">
        <f>ROUND(AI23*(AB23*(N23-2*G23-VLOOKUP(Y23,鋼筋號數!$A$3:$C$13,2,FALSE))/100),2)</f>
        <v>0.39</v>
      </c>
      <c r="AI23" s="8">
        <v>0.3</v>
      </c>
      <c r="AJ23" s="8"/>
      <c r="AK23" s="23">
        <v>1.4999999999999999E-2</v>
      </c>
      <c r="AL23" s="23">
        <v>0.8</v>
      </c>
      <c r="AM23" s="23">
        <v>1</v>
      </c>
      <c r="AN23" s="25">
        <v>0.95</v>
      </c>
      <c r="AO23" s="23">
        <v>0.35</v>
      </c>
      <c r="AP23" s="23">
        <v>2.9000000000000001E-2</v>
      </c>
      <c r="AQ23" s="23">
        <v>5.0000000000000001E-3</v>
      </c>
      <c r="AR23" s="23">
        <v>0</v>
      </c>
      <c r="AS23" t="str">
        <f t="shared" si="3"/>
        <v>None</v>
      </c>
      <c r="AT23" t="b">
        <v>1</v>
      </c>
    </row>
    <row r="24" spans="1:46" x14ac:dyDescent="0.3">
      <c r="A24" s="12" t="s">
        <v>170</v>
      </c>
      <c r="B24" s="8" t="s">
        <v>275</v>
      </c>
      <c r="C24" s="8"/>
      <c r="D24" s="8">
        <v>1</v>
      </c>
      <c r="E24" s="8"/>
      <c r="F24" s="8">
        <v>340.58647999999999</v>
      </c>
      <c r="G24" s="8">
        <v>2.23</v>
      </c>
      <c r="H24" s="8"/>
      <c r="I24" s="26">
        <v>0.115</v>
      </c>
      <c r="J24" s="8">
        <v>18151.016</v>
      </c>
      <c r="K24" s="8">
        <v>30.5</v>
      </c>
      <c r="L24" s="11">
        <f t="shared" si="0"/>
        <v>24.400000000000002</v>
      </c>
      <c r="M24" s="11">
        <f>K24-2*G24-VLOOKUP(Y24,鋼筋號數!$A$3:$C$13,2,FALSE)</f>
        <v>25.404999999999998</v>
      </c>
      <c r="N24" s="8">
        <v>15.2</v>
      </c>
      <c r="O24" s="8">
        <f t="shared" si="1"/>
        <v>463.59999999999997</v>
      </c>
      <c r="P24" s="8">
        <v>87.6</v>
      </c>
      <c r="Q24" s="8">
        <v>87.6</v>
      </c>
      <c r="R24" s="5" t="s">
        <v>293</v>
      </c>
      <c r="S24" s="8"/>
      <c r="T24" s="26">
        <v>4</v>
      </c>
      <c r="U24" s="8">
        <v>5057.8112000000001</v>
      </c>
      <c r="V24" s="8"/>
      <c r="W24" s="8">
        <v>2.4500000000000002</v>
      </c>
      <c r="X24" s="11">
        <f t="shared" si="2"/>
        <v>11.36</v>
      </c>
      <c r="Y24" s="5" t="s">
        <v>289</v>
      </c>
      <c r="Z24" s="19">
        <v>2</v>
      </c>
      <c r="AA24" s="11"/>
      <c r="AB24" s="8">
        <v>6.4</v>
      </c>
      <c r="AC24" s="8">
        <v>6.4</v>
      </c>
      <c r="AD24" s="8">
        <v>3518.0340000000001</v>
      </c>
      <c r="AE24" s="8"/>
      <c r="AF24" s="8" t="s">
        <v>299</v>
      </c>
      <c r="AG24" s="11">
        <v>90</v>
      </c>
      <c r="AH24" s="11">
        <f>ROUND(AI24*(AB24*(N24-2*G24-VLOOKUP(Y24,鋼筋號數!$A$3:$C$13,2,FALSE))/100),2)</f>
        <v>0.45</v>
      </c>
      <c r="AI24" s="8">
        <v>0.70000000000000007</v>
      </c>
      <c r="AJ24" s="8"/>
      <c r="AK24" s="23">
        <v>5.0000000000000001E-3</v>
      </c>
      <c r="AL24" s="23">
        <v>0.8</v>
      </c>
      <c r="AM24" s="23">
        <v>1</v>
      </c>
      <c r="AN24" s="23">
        <v>0.4</v>
      </c>
      <c r="AO24" s="23">
        <v>0.3</v>
      </c>
      <c r="AP24" s="23">
        <v>6.0999999999999999E-2</v>
      </c>
      <c r="AQ24" s="23">
        <v>1.2E-2</v>
      </c>
      <c r="AR24" s="23">
        <v>0</v>
      </c>
      <c r="AS24" t="str">
        <f t="shared" si="3"/>
        <v>None</v>
      </c>
      <c r="AT24" t="b">
        <v>1</v>
      </c>
    </row>
    <row r="25" spans="1:46" x14ac:dyDescent="0.3">
      <c r="A25" s="12" t="s">
        <v>68</v>
      </c>
      <c r="B25" s="8" t="s">
        <v>275</v>
      </c>
      <c r="C25" s="8"/>
      <c r="D25" s="8">
        <v>1</v>
      </c>
      <c r="E25" s="8"/>
      <c r="F25" s="8">
        <v>340.58647999999999</v>
      </c>
      <c r="G25" s="8">
        <v>2.23</v>
      </c>
      <c r="H25" s="8"/>
      <c r="I25" s="26">
        <v>0.115</v>
      </c>
      <c r="J25" s="8">
        <v>18151.016</v>
      </c>
      <c r="K25" s="8">
        <v>30.5</v>
      </c>
      <c r="L25" s="11">
        <f t="shared" si="0"/>
        <v>24.400000000000002</v>
      </c>
      <c r="M25" s="11">
        <f>K25-2*G25-VLOOKUP(Y25,鋼筋號數!$A$3:$C$13,2,FALSE)</f>
        <v>25.404999999999998</v>
      </c>
      <c r="N25" s="8">
        <v>15.2</v>
      </c>
      <c r="O25" s="8">
        <f t="shared" si="1"/>
        <v>463.59999999999997</v>
      </c>
      <c r="P25" s="8">
        <v>87.6</v>
      </c>
      <c r="Q25" s="8">
        <v>87.6</v>
      </c>
      <c r="R25" s="5" t="s">
        <v>293</v>
      </c>
      <c r="S25" s="8"/>
      <c r="T25" s="26">
        <v>4</v>
      </c>
      <c r="U25" s="8">
        <v>5057.8112000000001</v>
      </c>
      <c r="V25" s="8"/>
      <c r="W25" s="8">
        <v>2.4500000000000002</v>
      </c>
      <c r="X25" s="11">
        <f t="shared" si="2"/>
        <v>11.36</v>
      </c>
      <c r="Y25" s="5" t="s">
        <v>289</v>
      </c>
      <c r="Z25" s="19">
        <v>2</v>
      </c>
      <c r="AA25" s="11"/>
      <c r="AB25" s="8">
        <v>6.4</v>
      </c>
      <c r="AC25" s="8">
        <v>6.4</v>
      </c>
      <c r="AD25" s="8">
        <v>3518.0340000000001</v>
      </c>
      <c r="AE25" s="8"/>
      <c r="AF25" s="8" t="s">
        <v>299</v>
      </c>
      <c r="AG25" s="11">
        <v>90</v>
      </c>
      <c r="AH25" s="11">
        <f>ROUND(AI25*(AB25*(N25-2*G25-VLOOKUP(Y25,鋼筋號數!$A$3:$C$13,2,FALSE))/100),2)</f>
        <v>0.45</v>
      </c>
      <c r="AI25" s="8">
        <v>0.70000000000000007</v>
      </c>
      <c r="AJ25" s="8"/>
      <c r="AK25" s="23">
        <v>5.0000000000000001E-3</v>
      </c>
      <c r="AL25" s="23">
        <v>0.8</v>
      </c>
      <c r="AM25" s="23">
        <v>1</v>
      </c>
      <c r="AN25" s="23">
        <v>0.4</v>
      </c>
      <c r="AO25" s="23">
        <v>0.3</v>
      </c>
      <c r="AP25" s="23">
        <v>6.0999999999999999E-2</v>
      </c>
      <c r="AQ25" s="23">
        <v>1.2E-2</v>
      </c>
      <c r="AR25" s="23">
        <v>0</v>
      </c>
      <c r="AS25" t="str">
        <f t="shared" si="3"/>
        <v>None</v>
      </c>
      <c r="AT25" t="b">
        <v>1</v>
      </c>
    </row>
    <row r="26" spans="1:46" x14ac:dyDescent="0.3">
      <c r="A26" s="12" t="s">
        <v>69</v>
      </c>
      <c r="B26" s="8" t="s">
        <v>275</v>
      </c>
      <c r="C26" s="8"/>
      <c r="D26" s="8">
        <v>1</v>
      </c>
      <c r="E26" s="8"/>
      <c r="F26" s="8">
        <v>341.6062</v>
      </c>
      <c r="G26" s="8">
        <v>1.9100000000000001</v>
      </c>
      <c r="H26" s="8"/>
      <c r="I26" s="26">
        <v>0.115</v>
      </c>
      <c r="J26" s="8">
        <v>18151.016</v>
      </c>
      <c r="K26" s="8">
        <v>30.5</v>
      </c>
      <c r="L26" s="11">
        <f t="shared" si="0"/>
        <v>24.400000000000002</v>
      </c>
      <c r="M26" s="11">
        <f>K26-2*G26-VLOOKUP(Y26,鋼筋號數!$A$3:$C$13,2,FALSE)</f>
        <v>25.727</v>
      </c>
      <c r="N26" s="8">
        <v>15.2</v>
      </c>
      <c r="O26" s="8">
        <f t="shared" si="1"/>
        <v>463.59999999999997</v>
      </c>
      <c r="P26" s="8">
        <v>87.6</v>
      </c>
      <c r="Q26" s="8">
        <v>87.6</v>
      </c>
      <c r="R26" s="5" t="s">
        <v>293</v>
      </c>
      <c r="S26" s="8"/>
      <c r="T26" s="26">
        <v>4</v>
      </c>
      <c r="U26" s="8">
        <v>5057.8112000000001</v>
      </c>
      <c r="V26" s="8"/>
      <c r="W26" s="8">
        <v>2.4500000000000002</v>
      </c>
      <c r="X26" s="11">
        <f t="shared" si="2"/>
        <v>11.36</v>
      </c>
      <c r="Y26" s="5" t="s">
        <v>290</v>
      </c>
      <c r="Z26" s="19">
        <v>2</v>
      </c>
      <c r="AA26" s="11"/>
      <c r="AB26" s="8">
        <v>6.4</v>
      </c>
      <c r="AC26" s="8">
        <v>6.4</v>
      </c>
      <c r="AD26" s="8">
        <v>3232.5124000000001</v>
      </c>
      <c r="AE26" s="8"/>
      <c r="AF26" s="8" t="s">
        <v>299</v>
      </c>
      <c r="AG26" s="11">
        <v>90</v>
      </c>
      <c r="AH26" s="11">
        <f>ROUND(AI26*(AB26*(N26-2*G26-VLOOKUP(Y26,鋼筋號數!$A$3:$C$13,2,FALSE))/100),2)</f>
        <v>1</v>
      </c>
      <c r="AI26" s="8">
        <v>1.5</v>
      </c>
      <c r="AJ26" s="8"/>
      <c r="AK26" s="23">
        <v>5.0000000000000001E-3</v>
      </c>
      <c r="AL26" s="25">
        <v>1</v>
      </c>
      <c r="AM26" s="23">
        <v>1</v>
      </c>
      <c r="AN26" s="25">
        <v>0.95</v>
      </c>
      <c r="AO26" s="23">
        <v>0.3</v>
      </c>
      <c r="AP26" s="23">
        <v>5.5E-2</v>
      </c>
      <c r="AQ26" s="23">
        <v>5.0000000000000001E-3</v>
      </c>
      <c r="AR26" s="23">
        <v>0</v>
      </c>
      <c r="AS26" t="str">
        <f t="shared" si="3"/>
        <v>None</v>
      </c>
      <c r="AT26" t="b">
        <v>1</v>
      </c>
    </row>
    <row r="27" spans="1:46" x14ac:dyDescent="0.3">
      <c r="A27" s="12" t="s">
        <v>70</v>
      </c>
      <c r="B27" s="8" t="s">
        <v>275</v>
      </c>
      <c r="C27" s="8"/>
      <c r="D27" s="8">
        <v>1</v>
      </c>
      <c r="E27" s="8"/>
      <c r="F27" s="8">
        <v>341.6062</v>
      </c>
      <c r="G27" s="8">
        <v>1.9100000000000001</v>
      </c>
      <c r="H27" s="8"/>
      <c r="I27" s="26">
        <v>0.115</v>
      </c>
      <c r="J27" s="8">
        <v>18151.016</v>
      </c>
      <c r="K27" s="8">
        <v>30.5</v>
      </c>
      <c r="L27" s="11">
        <f t="shared" si="0"/>
        <v>24.400000000000002</v>
      </c>
      <c r="M27" s="11">
        <f>K27-2*G27-VLOOKUP(Y27,鋼筋號數!$A$3:$C$13,2,FALSE)</f>
        <v>25.727</v>
      </c>
      <c r="N27" s="8">
        <v>15.2</v>
      </c>
      <c r="O27" s="8">
        <f t="shared" si="1"/>
        <v>463.59999999999997</v>
      </c>
      <c r="P27" s="8">
        <v>87.6</v>
      </c>
      <c r="Q27" s="8">
        <v>87.6</v>
      </c>
      <c r="R27" s="5" t="s">
        <v>293</v>
      </c>
      <c r="S27" s="8"/>
      <c r="T27" s="26">
        <v>4</v>
      </c>
      <c r="U27" s="8">
        <v>5057.8112000000001</v>
      </c>
      <c r="V27" s="8"/>
      <c r="W27" s="8">
        <v>2.4500000000000002</v>
      </c>
      <c r="X27" s="11">
        <f t="shared" si="2"/>
        <v>11.36</v>
      </c>
      <c r="Y27" s="5" t="s">
        <v>290</v>
      </c>
      <c r="Z27" s="19">
        <v>2</v>
      </c>
      <c r="AA27" s="11"/>
      <c r="AB27" s="8">
        <v>6.4</v>
      </c>
      <c r="AC27" s="8">
        <v>6.4</v>
      </c>
      <c r="AD27" s="8">
        <v>3232.5124000000001</v>
      </c>
      <c r="AE27" s="8"/>
      <c r="AF27" s="8" t="s">
        <v>299</v>
      </c>
      <c r="AG27" s="11">
        <v>90</v>
      </c>
      <c r="AH27" s="11">
        <f>ROUND(AI27*(AB27*(N27-2*G27-VLOOKUP(Y27,鋼筋號數!$A$3:$C$13,2,FALSE))/100),2)</f>
        <v>1</v>
      </c>
      <c r="AI27" s="8">
        <v>1.5</v>
      </c>
      <c r="AJ27" s="8"/>
      <c r="AK27" s="23">
        <v>5.0000000000000001E-3</v>
      </c>
      <c r="AL27" s="25">
        <v>1</v>
      </c>
      <c r="AM27" s="23">
        <v>1</v>
      </c>
      <c r="AN27" s="25">
        <v>0.95</v>
      </c>
      <c r="AO27" s="23">
        <v>0.3</v>
      </c>
      <c r="AP27" s="23">
        <v>5.5E-2</v>
      </c>
      <c r="AQ27" s="23">
        <v>5.0000000000000001E-3</v>
      </c>
      <c r="AR27" s="23">
        <v>0</v>
      </c>
      <c r="AS27" t="str">
        <f t="shared" si="3"/>
        <v>None</v>
      </c>
      <c r="AT27" t="b">
        <v>1</v>
      </c>
    </row>
    <row r="28" spans="1:46" x14ac:dyDescent="0.3">
      <c r="A28" s="12" t="s">
        <v>171</v>
      </c>
      <c r="B28" s="8" t="s">
        <v>275</v>
      </c>
      <c r="C28" s="8"/>
      <c r="D28" s="8">
        <v>1</v>
      </c>
      <c r="E28" s="8"/>
      <c r="F28" s="8">
        <v>341.6062</v>
      </c>
      <c r="G28" s="8">
        <v>1.9100000000000001</v>
      </c>
      <c r="H28" s="8"/>
      <c r="I28" s="26">
        <v>0.115</v>
      </c>
      <c r="J28" s="8">
        <v>18151.016</v>
      </c>
      <c r="K28" s="8">
        <v>30.5</v>
      </c>
      <c r="L28" s="11">
        <f t="shared" si="0"/>
        <v>24.400000000000002</v>
      </c>
      <c r="M28" s="11">
        <f>K28-2*G28-VLOOKUP(Y28,鋼筋號數!$A$3:$C$13,2,FALSE)</f>
        <v>25.727</v>
      </c>
      <c r="N28" s="8">
        <v>15.2</v>
      </c>
      <c r="O28" s="8">
        <f t="shared" si="1"/>
        <v>463.59999999999997</v>
      </c>
      <c r="P28" s="8">
        <v>87.6</v>
      </c>
      <c r="Q28" s="8">
        <v>87.6</v>
      </c>
      <c r="R28" s="5" t="s">
        <v>293</v>
      </c>
      <c r="S28" s="8"/>
      <c r="T28" s="26">
        <v>4</v>
      </c>
      <c r="U28" s="8">
        <v>5057.8112000000001</v>
      </c>
      <c r="V28" s="8"/>
      <c r="W28" s="8">
        <v>2.4500000000000002</v>
      </c>
      <c r="X28" s="11">
        <f t="shared" si="2"/>
        <v>11.36</v>
      </c>
      <c r="Y28" s="5" t="s">
        <v>290</v>
      </c>
      <c r="Z28" s="19">
        <v>2</v>
      </c>
      <c r="AA28" s="11"/>
      <c r="AB28" s="8">
        <v>10.199999999999999</v>
      </c>
      <c r="AC28" s="8">
        <v>10.199999999999999</v>
      </c>
      <c r="AD28" s="8">
        <v>3232.5124000000001</v>
      </c>
      <c r="AE28" s="8"/>
      <c r="AF28" s="8" t="s">
        <v>299</v>
      </c>
      <c r="AG28" s="11">
        <v>90</v>
      </c>
      <c r="AH28" s="11">
        <f>ROUND(AI28*(AB28*(N28-2*G28-VLOOKUP(Y28,鋼筋號數!$A$3:$C$13,2,FALSE))/100),2)</f>
        <v>0.96</v>
      </c>
      <c r="AI28" s="8">
        <v>0.89999999999999991</v>
      </c>
      <c r="AJ28" s="8"/>
      <c r="AK28" s="23">
        <v>4.0000000000000001E-3</v>
      </c>
      <c r="AL28" s="25">
        <v>1</v>
      </c>
      <c r="AM28" s="23">
        <v>1</v>
      </c>
      <c r="AN28" s="25">
        <v>0.95</v>
      </c>
      <c r="AO28" s="23">
        <v>0.3</v>
      </c>
      <c r="AP28" s="23">
        <v>5.5E-2</v>
      </c>
      <c r="AQ28" s="23">
        <v>8.0000000000000002E-3</v>
      </c>
      <c r="AR28" s="23">
        <v>0</v>
      </c>
      <c r="AS28" t="str">
        <f t="shared" si="3"/>
        <v>None</v>
      </c>
      <c r="AT28" t="b">
        <v>1</v>
      </c>
    </row>
    <row r="29" spans="1:46" x14ac:dyDescent="0.3">
      <c r="A29" s="12" t="s">
        <v>71</v>
      </c>
      <c r="B29" s="8" t="s">
        <v>275</v>
      </c>
      <c r="C29" s="8"/>
      <c r="D29" s="8">
        <v>1</v>
      </c>
      <c r="E29" s="8"/>
      <c r="F29" s="8">
        <v>341.6062</v>
      </c>
      <c r="G29" s="8">
        <v>1.9100000000000001</v>
      </c>
      <c r="H29" s="8"/>
      <c r="I29" s="26">
        <v>0.115</v>
      </c>
      <c r="J29" s="8">
        <v>18151.016</v>
      </c>
      <c r="K29" s="8">
        <v>30.5</v>
      </c>
      <c r="L29" s="11">
        <f t="shared" si="0"/>
        <v>24.400000000000002</v>
      </c>
      <c r="M29" s="11">
        <f>K29-2*G29-VLOOKUP(Y29,鋼筋號數!$A$3:$C$13,2,FALSE)</f>
        <v>25.727</v>
      </c>
      <c r="N29" s="8">
        <v>15.2</v>
      </c>
      <c r="O29" s="8">
        <f t="shared" si="1"/>
        <v>463.59999999999997</v>
      </c>
      <c r="P29" s="8">
        <v>87.6</v>
      </c>
      <c r="Q29" s="8">
        <v>87.6</v>
      </c>
      <c r="R29" s="5" t="s">
        <v>293</v>
      </c>
      <c r="S29" s="8"/>
      <c r="T29" s="26">
        <v>4</v>
      </c>
      <c r="U29" s="8">
        <v>5057.8112000000001</v>
      </c>
      <c r="V29" s="8"/>
      <c r="W29" s="8">
        <v>2.4500000000000002</v>
      </c>
      <c r="X29" s="11">
        <f t="shared" si="2"/>
        <v>11.36</v>
      </c>
      <c r="Y29" s="5" t="s">
        <v>290</v>
      </c>
      <c r="Z29" s="19">
        <v>2</v>
      </c>
      <c r="AA29" s="11"/>
      <c r="AB29" s="8">
        <v>10.199999999999999</v>
      </c>
      <c r="AC29" s="8">
        <v>10.199999999999999</v>
      </c>
      <c r="AD29" s="8">
        <v>3232.5124000000001</v>
      </c>
      <c r="AE29" s="8"/>
      <c r="AF29" s="8" t="s">
        <v>299</v>
      </c>
      <c r="AG29" s="11">
        <v>90</v>
      </c>
      <c r="AH29" s="11">
        <f>ROUND(AI29*(AB29*(N29-2*G29-VLOOKUP(Y29,鋼筋號數!$A$3:$C$13,2,FALSE))/100),2)</f>
        <v>0.96</v>
      </c>
      <c r="AI29" s="8">
        <v>0.89999999999999991</v>
      </c>
      <c r="AJ29" s="8"/>
      <c r="AK29" s="23">
        <v>4.0000000000000001E-3</v>
      </c>
      <c r="AL29" s="25">
        <v>1</v>
      </c>
      <c r="AM29" s="23">
        <v>1</v>
      </c>
      <c r="AN29" s="25">
        <v>0.95</v>
      </c>
      <c r="AO29" s="23">
        <v>0.3</v>
      </c>
      <c r="AP29" s="23">
        <v>5.5E-2</v>
      </c>
      <c r="AQ29" s="23">
        <v>8.0000000000000002E-3</v>
      </c>
      <c r="AR29" s="23">
        <v>0</v>
      </c>
      <c r="AS29" t="str">
        <f t="shared" si="3"/>
        <v>None</v>
      </c>
      <c r="AT29" t="b">
        <v>1</v>
      </c>
    </row>
    <row r="30" spans="1:46" x14ac:dyDescent="0.3">
      <c r="A30" s="12" t="s">
        <v>72</v>
      </c>
      <c r="B30" s="8" t="s">
        <v>279</v>
      </c>
      <c r="C30" s="8"/>
      <c r="D30" s="8">
        <v>1</v>
      </c>
      <c r="E30" s="8"/>
      <c r="F30" s="8">
        <v>337.52732000000003</v>
      </c>
      <c r="G30" s="8">
        <v>3.81</v>
      </c>
      <c r="H30" s="8"/>
      <c r="I30" s="26">
        <v>7.2999999999999995E-2</v>
      </c>
      <c r="J30" s="8">
        <v>51291.915999999997</v>
      </c>
      <c r="K30" s="8">
        <v>45.72</v>
      </c>
      <c r="L30" s="11">
        <f t="shared" si="0"/>
        <v>36.576000000000001</v>
      </c>
      <c r="M30" s="11">
        <f>K30-2*G30-VLOOKUP(Y30,鋼筋號數!$A$3:$C$13,2,FALSE)</f>
        <v>37.146999999999998</v>
      </c>
      <c r="N30" s="8">
        <v>45.72</v>
      </c>
      <c r="O30" s="8">
        <f t="shared" si="1"/>
        <v>2090.3184000000001</v>
      </c>
      <c r="P30" s="8">
        <v>147.32</v>
      </c>
      <c r="Q30" s="8">
        <v>147.32</v>
      </c>
      <c r="R30" s="5" t="s">
        <v>295</v>
      </c>
      <c r="S30" s="8"/>
      <c r="T30" s="26">
        <v>8</v>
      </c>
      <c r="U30" s="8">
        <v>3375.2732000000001</v>
      </c>
      <c r="V30" s="8"/>
      <c r="W30" s="8">
        <v>1.94</v>
      </c>
      <c r="X30" s="11">
        <f t="shared" si="2"/>
        <v>40.549999999999997</v>
      </c>
      <c r="Y30" s="5" t="s">
        <v>290</v>
      </c>
      <c r="Z30" s="19">
        <v>2</v>
      </c>
      <c r="AA30" s="11"/>
      <c r="AB30" s="8">
        <v>45.72</v>
      </c>
      <c r="AC30" s="8">
        <v>45.72</v>
      </c>
      <c r="AD30" s="8">
        <v>4077.8602799999999</v>
      </c>
      <c r="AE30" s="8"/>
      <c r="AF30" s="8" t="s">
        <v>299</v>
      </c>
      <c r="AG30" s="11">
        <v>90</v>
      </c>
      <c r="AH30" s="11">
        <f>ROUND(AI30*(AB30*(N30-2*G30-VLOOKUP(Y30,鋼筋號數!$A$3:$C$13,2,FALSE))/100),2)</f>
        <v>1.36</v>
      </c>
      <c r="AI30" s="16">
        <f>ROUND(VLOOKUP(Y30,鋼筋號數!$A$3:$C$12,3,FALSE)*Z30/AB30/(N30-2*G30-VLOOKUP(Y30,鋼筋號數!$A$3:$C$13,2,FALSE))*100,2)</f>
        <v>0.08</v>
      </c>
      <c r="AJ30" s="8"/>
      <c r="AK30" s="23">
        <v>8.0000000000000002E-3</v>
      </c>
      <c r="AL30" s="23">
        <v>0.8</v>
      </c>
      <c r="AM30" s="23">
        <v>1</v>
      </c>
      <c r="AN30" s="25">
        <v>0.95</v>
      </c>
      <c r="AO30" s="23">
        <v>0.45</v>
      </c>
      <c r="AP30" s="23">
        <v>0.02</v>
      </c>
      <c r="AQ30" s="23">
        <v>1.4999999999999999E-2</v>
      </c>
      <c r="AR30" s="23">
        <v>0</v>
      </c>
      <c r="AS30" t="str">
        <f t="shared" si="3"/>
        <v>None</v>
      </c>
      <c r="AT30" t="b">
        <v>1</v>
      </c>
    </row>
    <row r="31" spans="1:46" x14ac:dyDescent="0.3">
      <c r="A31" s="12" t="s">
        <v>73</v>
      </c>
      <c r="B31" s="8" t="s">
        <v>279</v>
      </c>
      <c r="C31" s="8"/>
      <c r="D31" s="8">
        <v>1</v>
      </c>
      <c r="E31" s="8"/>
      <c r="F31" s="8">
        <v>260.02860000000004</v>
      </c>
      <c r="G31" s="8">
        <v>3.81</v>
      </c>
      <c r="H31" s="8"/>
      <c r="I31" s="26">
        <v>0.28399999999999997</v>
      </c>
      <c r="J31" s="8">
        <v>154181.66399999999</v>
      </c>
      <c r="K31" s="8">
        <v>45.72</v>
      </c>
      <c r="L31" s="11">
        <f t="shared" si="0"/>
        <v>36.576000000000001</v>
      </c>
      <c r="M31" s="11">
        <f>K31-2*G31-VLOOKUP(Y31,鋼筋號數!$A$3:$C$13,2,FALSE)</f>
        <v>37.146999999999998</v>
      </c>
      <c r="N31" s="8">
        <v>45.72</v>
      </c>
      <c r="O31" s="8">
        <f t="shared" si="1"/>
        <v>2090.3184000000001</v>
      </c>
      <c r="P31" s="8">
        <v>147.32</v>
      </c>
      <c r="Q31" s="8">
        <v>147.32</v>
      </c>
      <c r="R31" s="5" t="s">
        <v>295</v>
      </c>
      <c r="S31" s="8"/>
      <c r="T31" s="26">
        <v>8</v>
      </c>
      <c r="U31" s="8">
        <v>3375.2732000000001</v>
      </c>
      <c r="V31" s="8"/>
      <c r="W31" s="8">
        <v>1.94</v>
      </c>
      <c r="X31" s="11">
        <f t="shared" si="2"/>
        <v>40.549999999999997</v>
      </c>
      <c r="Y31" s="5" t="s">
        <v>290</v>
      </c>
      <c r="Z31" s="19">
        <v>2</v>
      </c>
      <c r="AA31" s="11"/>
      <c r="AB31" s="8">
        <v>45.72</v>
      </c>
      <c r="AC31" s="8">
        <v>45.72</v>
      </c>
      <c r="AD31" s="8">
        <v>4077.8602799999999</v>
      </c>
      <c r="AE31" s="8"/>
      <c r="AF31" s="8" t="s">
        <v>299</v>
      </c>
      <c r="AG31" s="11">
        <v>90</v>
      </c>
      <c r="AH31" s="11">
        <f>ROUND(AI31*(AB31*(N31-2*G31-VLOOKUP(Y31,鋼筋號數!$A$3:$C$13,2,FALSE))/100),2)</f>
        <v>1.36</v>
      </c>
      <c r="AI31" s="16">
        <f>ROUND(VLOOKUP(Y31,鋼筋號數!$A$3:$C$12,3,FALSE)*Z31/AB31/(N31-2*G31-VLOOKUP(Y31,鋼筋號數!$A$3:$C$13,2,FALSE))*100,2)</f>
        <v>0.08</v>
      </c>
      <c r="AJ31" s="8"/>
      <c r="AK31" s="23">
        <v>8.0000000000000002E-3</v>
      </c>
      <c r="AL31" s="27">
        <v>0.8</v>
      </c>
      <c r="AM31" s="23">
        <v>1</v>
      </c>
      <c r="AN31" s="25">
        <v>0.95</v>
      </c>
      <c r="AO31" s="23">
        <v>0.3</v>
      </c>
      <c r="AP31" s="23">
        <v>6.0000000000000001E-3</v>
      </c>
      <c r="AQ31" s="23">
        <v>5.0000000000000001E-3</v>
      </c>
      <c r="AR31" s="23">
        <v>0</v>
      </c>
      <c r="AS31" t="str">
        <f t="shared" si="3"/>
        <v>None</v>
      </c>
      <c r="AT31" t="b">
        <v>1</v>
      </c>
    </row>
    <row r="32" spans="1:46" x14ac:dyDescent="0.3">
      <c r="A32" s="12" t="s">
        <v>74</v>
      </c>
      <c r="B32" s="8" t="s">
        <v>279</v>
      </c>
      <c r="C32" s="8"/>
      <c r="D32" s="8">
        <v>1</v>
      </c>
      <c r="E32" s="8"/>
      <c r="F32" s="8">
        <v>337.52732000000003</v>
      </c>
      <c r="G32" s="8">
        <v>3.81</v>
      </c>
      <c r="H32" s="8" t="s">
        <v>365</v>
      </c>
      <c r="I32" s="26">
        <v>7.2999999999999995E-2</v>
      </c>
      <c r="J32" s="8">
        <v>51291.915999999997</v>
      </c>
      <c r="K32" s="8">
        <v>45.72</v>
      </c>
      <c r="L32" s="11">
        <f t="shared" si="0"/>
        <v>36.576000000000001</v>
      </c>
      <c r="M32" s="11">
        <f>K32-2*G32-VLOOKUP(Y32,鋼筋號數!$A$3:$C$13,2,FALSE)</f>
        <v>37.146999999999998</v>
      </c>
      <c r="N32" s="8">
        <v>45.72</v>
      </c>
      <c r="O32" s="8">
        <f t="shared" si="1"/>
        <v>2090.3184000000001</v>
      </c>
      <c r="P32" s="8">
        <v>147.32</v>
      </c>
      <c r="Q32" s="8">
        <v>147.32</v>
      </c>
      <c r="R32" s="5" t="s">
        <v>295</v>
      </c>
      <c r="S32" s="8"/>
      <c r="T32" s="26">
        <v>8</v>
      </c>
      <c r="U32" s="8">
        <v>3375.2732000000001</v>
      </c>
      <c r="V32" s="8"/>
      <c r="W32" s="8">
        <v>1.94</v>
      </c>
      <c r="X32" s="11">
        <f t="shared" si="2"/>
        <v>40.549999999999997</v>
      </c>
      <c r="Y32" s="5" t="s">
        <v>290</v>
      </c>
      <c r="Z32" s="19">
        <v>2</v>
      </c>
      <c r="AA32" s="11"/>
      <c r="AB32" s="8">
        <v>45.72</v>
      </c>
      <c r="AC32" s="8">
        <v>45.72</v>
      </c>
      <c r="AD32" s="8">
        <v>4077.8602799999999</v>
      </c>
      <c r="AE32" s="8"/>
      <c r="AF32" s="8" t="s">
        <v>299</v>
      </c>
      <c r="AG32" s="11">
        <v>90</v>
      </c>
      <c r="AH32" s="11">
        <f>ROUND(AI32*(AB32*(N32-2*G32-VLOOKUP(Y32,鋼筋號數!$A$3:$C$13,2,FALSE))/100),2)</f>
        <v>1.36</v>
      </c>
      <c r="AI32" s="16">
        <f>ROUND(VLOOKUP(Y32,鋼筋號數!$A$3:$C$12,3,FALSE)*Z32/AB32/(N32-2*G32-VLOOKUP(Y32,鋼筋號數!$A$3:$C$13,2,FALSE))*100,2)</f>
        <v>0.08</v>
      </c>
      <c r="AJ32" s="8"/>
      <c r="AK32" s="23">
        <v>8.0000000000000002E-3</v>
      </c>
      <c r="AL32" s="23">
        <v>0.8</v>
      </c>
      <c r="AM32" s="23">
        <v>1</v>
      </c>
      <c r="AN32" s="25">
        <v>0.95</v>
      </c>
      <c r="AO32" s="23">
        <v>0.45</v>
      </c>
      <c r="AP32" s="23">
        <v>0.02</v>
      </c>
      <c r="AQ32" s="23">
        <v>1.4999999999999999E-2</v>
      </c>
      <c r="AR32" s="23">
        <v>0</v>
      </c>
      <c r="AS32" t="str">
        <f t="shared" si="3"/>
        <v>None</v>
      </c>
      <c r="AT32" t="b">
        <v>1</v>
      </c>
    </row>
    <row r="33" spans="1:46" x14ac:dyDescent="0.3">
      <c r="A33" s="12" t="s">
        <v>75</v>
      </c>
      <c r="B33" s="8" t="s">
        <v>279</v>
      </c>
      <c r="C33" s="8"/>
      <c r="D33" s="8">
        <v>1</v>
      </c>
      <c r="E33" s="8"/>
      <c r="F33" s="8">
        <v>260.02860000000004</v>
      </c>
      <c r="G33" s="8">
        <v>3.81</v>
      </c>
      <c r="H33" s="8"/>
      <c r="I33" s="26">
        <v>0.28399999999999997</v>
      </c>
      <c r="J33" s="8">
        <v>154181.66399999999</v>
      </c>
      <c r="K33" s="8">
        <v>45.72</v>
      </c>
      <c r="L33" s="11">
        <f t="shared" si="0"/>
        <v>36.576000000000001</v>
      </c>
      <c r="M33" s="11">
        <f>K33-2*G33-VLOOKUP(Y33,鋼筋號數!$A$3:$C$13,2,FALSE)</f>
        <v>37.146999999999998</v>
      </c>
      <c r="N33" s="8">
        <v>45.72</v>
      </c>
      <c r="O33" s="8">
        <f t="shared" si="1"/>
        <v>2090.3184000000001</v>
      </c>
      <c r="P33" s="8">
        <v>147.32</v>
      </c>
      <c r="Q33" s="8">
        <v>147.32</v>
      </c>
      <c r="R33" s="5" t="s">
        <v>297</v>
      </c>
      <c r="S33" s="8"/>
      <c r="T33" s="26">
        <v>8</v>
      </c>
      <c r="U33" s="8">
        <v>3375.2732000000001</v>
      </c>
      <c r="V33" s="8"/>
      <c r="W33" s="8">
        <v>3.0300000000000002</v>
      </c>
      <c r="X33" s="11">
        <f t="shared" si="2"/>
        <v>63.34</v>
      </c>
      <c r="Y33" s="5" t="s">
        <v>290</v>
      </c>
      <c r="Z33" s="19">
        <v>3</v>
      </c>
      <c r="AA33" s="11"/>
      <c r="AB33" s="8">
        <v>30.48</v>
      </c>
      <c r="AC33" s="8">
        <v>30.48</v>
      </c>
      <c r="AD33" s="8">
        <v>4077.8602799999999</v>
      </c>
      <c r="AE33" s="8"/>
      <c r="AF33" s="8" t="s">
        <v>300</v>
      </c>
      <c r="AG33" s="11">
        <v>90</v>
      </c>
      <c r="AH33" s="11">
        <f>ROUND(AI33*(AB33*(N33-2*G33-VLOOKUP(Y33,鋼筋號數!$A$3:$C$13,2,FALSE))/100),2)</f>
        <v>2.15</v>
      </c>
      <c r="AI33" s="16">
        <f>ROUND(VLOOKUP(Y33,鋼筋號數!$A$3:$C$12,3,FALSE)*Z33/AB33/(N33-2*G33-VLOOKUP(Y33,鋼筋號數!$A$3:$C$13,2,FALSE))*100,2)</f>
        <v>0.19</v>
      </c>
      <c r="AJ33" s="8"/>
      <c r="AK33" s="23">
        <v>8.9999999999999993E-3</v>
      </c>
      <c r="AL33" s="23">
        <v>0.9</v>
      </c>
      <c r="AM33" s="23">
        <v>1</v>
      </c>
      <c r="AN33" s="23">
        <v>0.6</v>
      </c>
      <c r="AO33" s="23">
        <v>0.5</v>
      </c>
      <c r="AP33" s="23">
        <v>0.01</v>
      </c>
      <c r="AQ33" s="27">
        <v>0.02</v>
      </c>
      <c r="AR33" s="23">
        <v>0</v>
      </c>
      <c r="AS33" t="str">
        <f t="shared" si="3"/>
        <v>None</v>
      </c>
      <c r="AT33" t="b">
        <v>1</v>
      </c>
    </row>
    <row r="34" spans="1:46" x14ac:dyDescent="0.3">
      <c r="A34" s="12" t="s">
        <v>312</v>
      </c>
      <c r="B34" s="8" t="s">
        <v>309</v>
      </c>
      <c r="C34" s="8"/>
      <c r="D34" s="8">
        <v>1</v>
      </c>
      <c r="E34" s="8"/>
      <c r="F34" s="8">
        <v>876.95920000000001</v>
      </c>
      <c r="G34" s="8">
        <v>1.3</v>
      </c>
      <c r="H34" s="8"/>
      <c r="I34" s="8">
        <v>9.6000000000000002E-2</v>
      </c>
      <c r="J34" s="8">
        <v>54452.85</v>
      </c>
      <c r="K34" s="8">
        <v>25.4</v>
      </c>
      <c r="L34" s="11">
        <f t="shared" si="0"/>
        <v>20.32</v>
      </c>
      <c r="M34" s="11">
        <f>K34-2*G34-VLOOKUP(Y34,鋼筋號數!$A$3:$C$13,2,FALSE)</f>
        <v>22.164999999999996</v>
      </c>
      <c r="N34" s="8">
        <v>25.4</v>
      </c>
      <c r="O34" s="8">
        <f t="shared" si="1"/>
        <v>645.16</v>
      </c>
      <c r="P34" s="8">
        <v>50.8</v>
      </c>
      <c r="Q34" s="8">
        <v>50.8</v>
      </c>
      <c r="R34" s="5" t="s">
        <v>292</v>
      </c>
      <c r="S34" s="8"/>
      <c r="T34" s="26">
        <v>8</v>
      </c>
      <c r="U34" s="8">
        <v>5200.5720000000001</v>
      </c>
      <c r="V34" s="8"/>
      <c r="W34" s="8">
        <v>2.46</v>
      </c>
      <c r="X34" s="11">
        <f t="shared" si="2"/>
        <v>15.87</v>
      </c>
      <c r="Y34" s="5" t="s">
        <v>289</v>
      </c>
      <c r="Z34" s="19">
        <v>3</v>
      </c>
      <c r="AA34" s="11"/>
      <c r="AB34" s="8">
        <v>5.0999999999999996</v>
      </c>
      <c r="AC34" s="8">
        <v>5.0999999999999996</v>
      </c>
      <c r="AD34" s="8">
        <v>4578.5428000000002</v>
      </c>
      <c r="AE34" s="8"/>
      <c r="AF34" s="8" t="s">
        <v>301</v>
      </c>
      <c r="AG34" s="11">
        <v>90</v>
      </c>
      <c r="AH34" s="11">
        <f>ROUND(AI34*(AB34*(N34-2*G34-VLOOKUP(Y34,鋼筋號數!$A$3:$C$13,2,FALSE))/100),2)</f>
        <v>1.81</v>
      </c>
      <c r="AI34" s="18">
        <v>1.6</v>
      </c>
      <c r="AJ34" s="8"/>
      <c r="AK34" s="23">
        <v>1E-3</v>
      </c>
      <c r="AL34" s="25">
        <v>1</v>
      </c>
      <c r="AM34" s="23">
        <v>1</v>
      </c>
      <c r="AN34" s="25">
        <v>0.95</v>
      </c>
      <c r="AO34" s="23">
        <v>0.3</v>
      </c>
      <c r="AP34" s="23">
        <v>6.8000000000000005E-2</v>
      </c>
      <c r="AQ34" s="23">
        <v>0.01</v>
      </c>
      <c r="AR34" s="23">
        <v>0</v>
      </c>
      <c r="AS34" t="b">
        <f>IF(OR(F34&gt;=700,AD34&gt;=5000,AH34&gt;=3),TRUE,"None")</f>
        <v>1</v>
      </c>
      <c r="AT34" t="b">
        <v>1</v>
      </c>
    </row>
    <row r="35" spans="1:46" x14ac:dyDescent="0.3">
      <c r="A35" s="12" t="s">
        <v>76</v>
      </c>
      <c r="B35" s="8" t="s">
        <v>309</v>
      </c>
      <c r="C35" s="8"/>
      <c r="D35" s="8">
        <v>1</v>
      </c>
      <c r="E35" s="8"/>
      <c r="F35" s="8">
        <v>876.95920000000001</v>
      </c>
      <c r="G35" s="8">
        <v>1.3</v>
      </c>
      <c r="H35" s="8"/>
      <c r="I35" s="26">
        <v>0.192</v>
      </c>
      <c r="J35" s="8">
        <v>108906.09599999999</v>
      </c>
      <c r="K35" s="8">
        <v>25.4</v>
      </c>
      <c r="L35" s="11">
        <f t="shared" si="0"/>
        <v>20.32</v>
      </c>
      <c r="M35" s="11">
        <f>K35-2*G35-VLOOKUP(Y35,鋼筋號數!$A$3:$C$13,2,FALSE)</f>
        <v>22.164999999999996</v>
      </c>
      <c r="N35" s="8">
        <v>25.4</v>
      </c>
      <c r="O35" s="8">
        <f t="shared" si="1"/>
        <v>645.16</v>
      </c>
      <c r="P35" s="8">
        <v>50.8</v>
      </c>
      <c r="Q35" s="8">
        <v>50.8</v>
      </c>
      <c r="R35" s="5" t="s">
        <v>292</v>
      </c>
      <c r="S35" s="8"/>
      <c r="T35" s="26">
        <v>8</v>
      </c>
      <c r="U35" s="8">
        <v>5200.5720000000001</v>
      </c>
      <c r="V35" s="8"/>
      <c r="W35" s="8">
        <v>2.46</v>
      </c>
      <c r="X35" s="11">
        <f t="shared" si="2"/>
        <v>15.87</v>
      </c>
      <c r="Y35" s="5" t="s">
        <v>289</v>
      </c>
      <c r="Z35" s="19">
        <v>3</v>
      </c>
      <c r="AA35" s="11"/>
      <c r="AB35" s="8">
        <v>5.0999999999999996</v>
      </c>
      <c r="AC35" s="8">
        <v>5.0999999999999996</v>
      </c>
      <c r="AD35" s="8">
        <v>4578.5428000000002</v>
      </c>
      <c r="AE35" s="8"/>
      <c r="AF35" s="8" t="s">
        <v>301</v>
      </c>
      <c r="AG35" s="11">
        <v>90</v>
      </c>
      <c r="AH35" s="11">
        <f>ROUND(AI35*(AB35*(N35-2*G35-VLOOKUP(Y35,鋼筋號數!$A$3:$C$13,2,FALSE))/100),2)</f>
        <v>1.81</v>
      </c>
      <c r="AI35" s="18">
        <v>1.6</v>
      </c>
      <c r="AJ35" s="8"/>
      <c r="AK35" s="23">
        <v>1E-3</v>
      </c>
      <c r="AL35" s="25">
        <v>1</v>
      </c>
      <c r="AM35" s="27">
        <v>1.2</v>
      </c>
      <c r="AN35" s="23">
        <v>0.8</v>
      </c>
      <c r="AO35" s="23">
        <v>0.3</v>
      </c>
      <c r="AP35" s="23">
        <v>5.5E-2</v>
      </c>
      <c r="AQ35" s="27">
        <v>1.9E-2</v>
      </c>
      <c r="AR35" s="23">
        <v>0</v>
      </c>
      <c r="AS35" t="b">
        <f t="shared" si="3"/>
        <v>1</v>
      </c>
      <c r="AT35" t="b">
        <v>1</v>
      </c>
    </row>
    <row r="36" spans="1:46" x14ac:dyDescent="0.3">
      <c r="A36" s="12" t="s">
        <v>77</v>
      </c>
      <c r="B36" s="8" t="s">
        <v>310</v>
      </c>
      <c r="C36" s="8"/>
      <c r="D36" s="8">
        <v>1</v>
      </c>
      <c r="E36" s="8"/>
      <c r="F36" s="8">
        <v>215.16092000000003</v>
      </c>
      <c r="G36" s="8">
        <v>6.51</v>
      </c>
      <c r="H36" s="8"/>
      <c r="I36" s="26">
        <v>0.151</v>
      </c>
      <c r="J36" s="8">
        <v>68015.323999999993</v>
      </c>
      <c r="K36" s="8">
        <v>45.72</v>
      </c>
      <c r="L36" s="11">
        <f t="shared" si="0"/>
        <v>36.576000000000001</v>
      </c>
      <c r="M36" s="11">
        <f>K36-2*G36-VLOOKUP(Y36,鋼筋號數!$A$3:$C$13,2,FALSE)</f>
        <v>31.747000000000003</v>
      </c>
      <c r="N36" s="8">
        <v>45.72</v>
      </c>
      <c r="O36" s="8">
        <f t="shared" si="1"/>
        <v>2090.3184000000001</v>
      </c>
      <c r="P36" s="8">
        <v>147.32</v>
      </c>
      <c r="Q36" s="8">
        <v>147.32</v>
      </c>
      <c r="R36" s="5" t="s">
        <v>296</v>
      </c>
      <c r="S36" s="8"/>
      <c r="T36" s="26">
        <v>8</v>
      </c>
      <c r="U36" s="8">
        <v>4429.6636799999997</v>
      </c>
      <c r="V36" s="8"/>
      <c r="W36" s="8">
        <v>2.4699999999999998</v>
      </c>
      <c r="X36" s="11">
        <f t="shared" si="2"/>
        <v>51.63</v>
      </c>
      <c r="Y36" s="5" t="s">
        <v>290</v>
      </c>
      <c r="Z36" s="19">
        <v>3</v>
      </c>
      <c r="AA36" s="11"/>
      <c r="AB36" s="8">
        <v>30.48</v>
      </c>
      <c r="AC36" s="8">
        <v>30.48</v>
      </c>
      <c r="AD36" s="8">
        <v>4853.8672000000006</v>
      </c>
      <c r="AE36" s="8"/>
      <c r="AF36" s="8" t="s">
        <v>300</v>
      </c>
      <c r="AG36" s="11">
        <v>90</v>
      </c>
      <c r="AH36" s="11">
        <f>ROUND(AI36*(AB36*(N36-2*G36-VLOOKUP(Y36,鋼筋號數!$A$3:$C$13,2,FALSE))/100),2)</f>
        <v>1.94</v>
      </c>
      <c r="AI36" s="8">
        <v>0.2</v>
      </c>
      <c r="AJ36" s="8"/>
      <c r="AK36" s="23">
        <v>2.5000000000000001E-2</v>
      </c>
      <c r="AL36" s="23">
        <v>0.9</v>
      </c>
      <c r="AM36" s="27">
        <v>1</v>
      </c>
      <c r="AN36" s="27">
        <v>0.6</v>
      </c>
      <c r="AO36" s="23">
        <v>0.4</v>
      </c>
      <c r="AP36" s="23">
        <v>1.4E-2</v>
      </c>
      <c r="AQ36" s="23">
        <v>0.03</v>
      </c>
      <c r="AR36" s="23">
        <v>0</v>
      </c>
      <c r="AS36" t="str">
        <f t="shared" si="3"/>
        <v>None</v>
      </c>
      <c r="AT36" t="b">
        <v>1</v>
      </c>
    </row>
    <row r="37" spans="1:46" x14ac:dyDescent="0.3">
      <c r="A37" s="12" t="s">
        <v>78</v>
      </c>
      <c r="B37" s="8" t="s">
        <v>310</v>
      </c>
      <c r="C37" s="8"/>
      <c r="D37" s="8">
        <v>1</v>
      </c>
      <c r="E37" s="8"/>
      <c r="F37" s="8">
        <v>215.16092000000003</v>
      </c>
      <c r="G37" s="8">
        <v>6.51</v>
      </c>
      <c r="H37" s="8"/>
      <c r="I37" s="26">
        <v>0.60499999999999998</v>
      </c>
      <c r="J37" s="8">
        <v>272163.26799999998</v>
      </c>
      <c r="K37" s="8">
        <v>45.72</v>
      </c>
      <c r="L37" s="11">
        <f t="shared" si="0"/>
        <v>36.576000000000001</v>
      </c>
      <c r="M37" s="11">
        <f>K37-2*G37-VLOOKUP(Y37,鋼筋號數!$A$3:$C$13,2,FALSE)</f>
        <v>31.747000000000003</v>
      </c>
      <c r="N37" s="8">
        <v>45.72</v>
      </c>
      <c r="O37" s="8">
        <f t="shared" si="1"/>
        <v>2090.3184000000001</v>
      </c>
      <c r="P37" s="8">
        <v>147.32</v>
      </c>
      <c r="Q37" s="8">
        <v>147.32</v>
      </c>
      <c r="R37" s="5" t="s">
        <v>296</v>
      </c>
      <c r="S37" s="8"/>
      <c r="T37" s="26">
        <v>8</v>
      </c>
      <c r="U37" s="8">
        <v>4429.6636799999997</v>
      </c>
      <c r="V37" s="8"/>
      <c r="W37" s="8">
        <v>2.4699999999999998</v>
      </c>
      <c r="X37" s="11">
        <f t="shared" si="2"/>
        <v>51.63</v>
      </c>
      <c r="Y37" s="5" t="s">
        <v>290</v>
      </c>
      <c r="Z37" s="19">
        <v>3</v>
      </c>
      <c r="AA37" s="11"/>
      <c r="AB37" s="8">
        <v>30.48</v>
      </c>
      <c r="AC37" s="8">
        <v>30.48</v>
      </c>
      <c r="AD37" s="8">
        <v>4853.8672000000006</v>
      </c>
      <c r="AE37" s="8"/>
      <c r="AF37" s="8" t="s">
        <v>300</v>
      </c>
      <c r="AG37" s="11">
        <v>90</v>
      </c>
      <c r="AH37" s="11">
        <f>ROUND(AI37*(AB37*(N37-2*G37-VLOOKUP(Y37,鋼筋號數!$A$3:$C$13,2,FALSE))/100),2)</f>
        <v>1.94</v>
      </c>
      <c r="AI37" s="8">
        <v>0.2</v>
      </c>
      <c r="AJ37" s="8"/>
      <c r="AK37" s="23">
        <v>7.0000000000000007E-2</v>
      </c>
      <c r="AL37" s="27">
        <v>0.9</v>
      </c>
      <c r="AM37" s="23">
        <v>1</v>
      </c>
      <c r="AN37" s="23">
        <v>0.4</v>
      </c>
      <c r="AO37" s="23">
        <v>0.4</v>
      </c>
      <c r="AP37" s="23">
        <v>4.0000000000000001E-3</v>
      </c>
      <c r="AQ37" s="27">
        <v>2.5000000000000001E-2</v>
      </c>
      <c r="AR37" s="23">
        <v>0</v>
      </c>
      <c r="AS37" t="str">
        <f t="shared" si="3"/>
        <v>None</v>
      </c>
      <c r="AT37" t="b">
        <v>1</v>
      </c>
    </row>
    <row r="38" spans="1:46" x14ac:dyDescent="0.3">
      <c r="A38" s="12" t="s">
        <v>79</v>
      </c>
      <c r="B38" s="8" t="s">
        <v>310</v>
      </c>
      <c r="C38" s="8"/>
      <c r="D38" s="8">
        <v>1</v>
      </c>
      <c r="E38" s="8"/>
      <c r="F38" s="8">
        <v>222.29896000000002</v>
      </c>
      <c r="G38" s="8">
        <v>6.51</v>
      </c>
      <c r="H38" s="8"/>
      <c r="I38" s="26">
        <v>0.14599999999999999</v>
      </c>
      <c r="J38" s="8">
        <v>68015.323999999993</v>
      </c>
      <c r="K38" s="8">
        <v>45.72</v>
      </c>
      <c r="L38" s="11">
        <f t="shared" si="0"/>
        <v>36.576000000000001</v>
      </c>
      <c r="M38" s="11">
        <f>K38-2*G38-VLOOKUP(Y38,鋼筋號數!$A$3:$C$13,2,FALSE)</f>
        <v>31.747000000000003</v>
      </c>
      <c r="N38" s="8">
        <v>45.72</v>
      </c>
      <c r="O38" s="8">
        <f t="shared" si="1"/>
        <v>2090.3184000000001</v>
      </c>
      <c r="P38" s="8">
        <v>147.32</v>
      </c>
      <c r="Q38" s="8">
        <v>147.32</v>
      </c>
      <c r="R38" s="5" t="s">
        <v>296</v>
      </c>
      <c r="S38" s="8"/>
      <c r="T38" s="26">
        <v>8</v>
      </c>
      <c r="U38" s="8">
        <v>4429.6636799999997</v>
      </c>
      <c r="V38" s="8"/>
      <c r="W38" s="8">
        <v>2.4699999999999998</v>
      </c>
      <c r="X38" s="11">
        <f t="shared" si="2"/>
        <v>51.63</v>
      </c>
      <c r="Y38" s="5" t="s">
        <v>290</v>
      </c>
      <c r="Z38" s="19">
        <v>3</v>
      </c>
      <c r="AA38" s="11"/>
      <c r="AB38" s="8">
        <v>30.48</v>
      </c>
      <c r="AC38" s="8">
        <v>30.48</v>
      </c>
      <c r="AD38" s="8">
        <v>4853.8672000000006</v>
      </c>
      <c r="AE38" s="8"/>
      <c r="AF38" s="8" t="s">
        <v>300</v>
      </c>
      <c r="AG38" s="11">
        <v>90</v>
      </c>
      <c r="AH38" s="11">
        <f>ROUND(AI38*(AB38*(N38-2*G38-VLOOKUP(Y38,鋼筋號數!$A$3:$C$13,2,FALSE))/100),2)</f>
        <v>1.94</v>
      </c>
      <c r="AI38" s="8">
        <v>0.2</v>
      </c>
      <c r="AJ38" s="8"/>
      <c r="AK38" s="23">
        <v>7.4999999999999997E-2</v>
      </c>
      <c r="AL38" s="25">
        <v>1</v>
      </c>
      <c r="AM38" s="23">
        <v>1</v>
      </c>
      <c r="AN38" s="25">
        <v>0.95</v>
      </c>
      <c r="AO38" s="23">
        <v>0.8</v>
      </c>
      <c r="AP38" s="23">
        <v>5.0000000000000001E-3</v>
      </c>
      <c r="AQ38" s="23">
        <v>5.0000000000000001E-3</v>
      </c>
      <c r="AR38" s="23">
        <v>0</v>
      </c>
      <c r="AS38" t="str">
        <f t="shared" si="3"/>
        <v>None</v>
      </c>
      <c r="AT38" t="b">
        <v>1</v>
      </c>
    </row>
  </sheetData>
  <mergeCells count="6">
    <mergeCell ref="AS1:AT1"/>
    <mergeCell ref="A1:J1"/>
    <mergeCell ref="R1:X1"/>
    <mergeCell ref="Y1:AI1"/>
    <mergeCell ref="K1:Q1"/>
    <mergeCell ref="AK1:AR1"/>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01"/>
  <sheetViews>
    <sheetView tabSelected="1" topLeftCell="AA28" workbookViewId="0">
      <selection activeCell="AK21" sqref="AK21"/>
    </sheetView>
  </sheetViews>
  <sheetFormatPr defaultRowHeight="15" x14ac:dyDescent="0.3"/>
  <cols>
    <col min="1" max="1" width="61.875" bestFit="1" customWidth="1"/>
    <col min="2" max="2" width="255.625" bestFit="1" customWidth="1"/>
    <col min="15" max="15" width="14.125" bestFit="1" customWidth="1"/>
    <col min="23" max="23" width="19.5" bestFit="1" customWidth="1"/>
    <col min="24" max="24" width="15.75" bestFit="1" customWidth="1"/>
    <col min="28" max="28" width="15.75" bestFit="1" customWidth="1"/>
    <col min="32" max="32" width="49.75" bestFit="1" customWidth="1"/>
    <col min="36" max="36" width="10.75" bestFit="1" customWidth="1"/>
  </cols>
  <sheetData>
    <row r="1" spans="1:46" x14ac:dyDescent="0.3">
      <c r="A1" s="31" t="s">
        <v>0</v>
      </c>
      <c r="B1" s="31"/>
      <c r="C1" s="31"/>
      <c r="D1" s="31"/>
      <c r="E1" s="31"/>
      <c r="F1" s="31"/>
      <c r="G1" s="31"/>
      <c r="H1" s="31"/>
      <c r="I1" s="31"/>
      <c r="J1" s="31"/>
      <c r="K1" s="31" t="s">
        <v>1</v>
      </c>
      <c r="L1" s="31"/>
      <c r="M1" s="31"/>
      <c r="N1" s="31"/>
      <c r="O1" s="31"/>
      <c r="P1" s="31"/>
      <c r="Q1" s="31"/>
      <c r="R1" s="31" t="s">
        <v>2</v>
      </c>
      <c r="S1" s="31"/>
      <c r="T1" s="31"/>
      <c r="U1" s="31"/>
      <c r="V1" s="31"/>
      <c r="W1" s="31"/>
      <c r="X1" s="31"/>
      <c r="Y1" s="31" t="s">
        <v>3</v>
      </c>
      <c r="Z1" s="31"/>
      <c r="AA1" s="31"/>
      <c r="AB1" s="31"/>
      <c r="AC1" s="31"/>
      <c r="AD1" s="31"/>
      <c r="AE1" s="31"/>
      <c r="AF1" s="31"/>
      <c r="AG1" s="31"/>
      <c r="AH1" s="31"/>
      <c r="AI1" s="31"/>
      <c r="AJ1" s="8"/>
      <c r="AK1" s="32" t="s">
        <v>348</v>
      </c>
      <c r="AL1" s="32"/>
      <c r="AM1" s="32"/>
      <c r="AN1" s="32"/>
      <c r="AO1" s="32"/>
      <c r="AP1" s="32"/>
      <c r="AQ1" s="32"/>
      <c r="AR1" s="32"/>
      <c r="AS1" s="30" t="s">
        <v>349</v>
      </c>
      <c r="AT1" s="30"/>
    </row>
    <row r="2" spans="1:46" ht="18" x14ac:dyDescent="0.35">
      <c r="A2" s="13" t="s">
        <v>4</v>
      </c>
      <c r="B2" s="13" t="s">
        <v>5</v>
      </c>
      <c r="C2" s="13" t="s">
        <v>6</v>
      </c>
      <c r="D2" s="13" t="s">
        <v>7</v>
      </c>
      <c r="E2" s="13" t="s">
        <v>8</v>
      </c>
      <c r="F2" s="1" t="s">
        <v>9</v>
      </c>
      <c r="G2" s="1" t="s">
        <v>10</v>
      </c>
      <c r="H2" s="13" t="s">
        <v>11</v>
      </c>
      <c r="I2" s="13" t="s">
        <v>12</v>
      </c>
      <c r="J2" s="1" t="s">
        <v>13</v>
      </c>
      <c r="K2" s="1" t="s">
        <v>14</v>
      </c>
      <c r="L2" s="1" t="s">
        <v>15</v>
      </c>
      <c r="M2" s="1" t="s">
        <v>16</v>
      </c>
      <c r="N2" s="1" t="s">
        <v>17</v>
      </c>
      <c r="O2" s="1" t="s">
        <v>18</v>
      </c>
      <c r="P2" s="2" t="s">
        <v>19</v>
      </c>
      <c r="Q2" s="1" t="s">
        <v>20</v>
      </c>
      <c r="R2" s="13" t="s">
        <v>21</v>
      </c>
      <c r="S2" s="13"/>
      <c r="T2" s="13" t="s">
        <v>22</v>
      </c>
      <c r="U2" s="1" t="s">
        <v>23</v>
      </c>
      <c r="V2" s="13" t="s">
        <v>24</v>
      </c>
      <c r="W2" s="13" t="s">
        <v>25</v>
      </c>
      <c r="X2" s="1" t="s">
        <v>26</v>
      </c>
      <c r="Y2" s="13" t="s">
        <v>21</v>
      </c>
      <c r="Z2" s="1" t="s">
        <v>27</v>
      </c>
      <c r="AA2" s="1" t="s">
        <v>28</v>
      </c>
      <c r="AB2" s="3" t="s">
        <v>29</v>
      </c>
      <c r="AC2" s="3" t="s">
        <v>30</v>
      </c>
      <c r="AD2" s="1" t="s">
        <v>31</v>
      </c>
      <c r="AE2" s="13" t="s">
        <v>32</v>
      </c>
      <c r="AF2" s="13" t="s">
        <v>33</v>
      </c>
      <c r="AG2" s="1" t="s">
        <v>34</v>
      </c>
      <c r="AH2" s="1" t="s">
        <v>35</v>
      </c>
      <c r="AI2" s="9" t="s">
        <v>36</v>
      </c>
      <c r="AJ2" s="4" t="s">
        <v>37</v>
      </c>
      <c r="AK2" s="21" t="s">
        <v>350</v>
      </c>
      <c r="AL2" s="21" t="s">
        <v>351</v>
      </c>
      <c r="AM2" s="21" t="s">
        <v>352</v>
      </c>
      <c r="AN2" s="21" t="s">
        <v>353</v>
      </c>
      <c r="AO2" s="21" t="s">
        <v>354</v>
      </c>
      <c r="AP2" s="21" t="s">
        <v>355</v>
      </c>
      <c r="AQ2" s="21" t="s">
        <v>356</v>
      </c>
      <c r="AR2" s="21" t="s">
        <v>357</v>
      </c>
      <c r="AS2" s="22" t="s">
        <v>358</v>
      </c>
      <c r="AT2" s="22" t="s">
        <v>359</v>
      </c>
    </row>
    <row r="3" spans="1:46" x14ac:dyDescent="0.3">
      <c r="A3" s="12" t="s">
        <v>80</v>
      </c>
      <c r="B3" s="8" t="s">
        <v>318</v>
      </c>
      <c r="C3" s="8"/>
      <c r="D3" s="8">
        <v>1</v>
      </c>
      <c r="E3" s="8"/>
      <c r="F3" s="8">
        <v>235.55532000000002</v>
      </c>
      <c r="G3" s="8">
        <v>4</v>
      </c>
      <c r="H3" s="8"/>
      <c r="I3" s="26">
        <v>0.26</v>
      </c>
      <c r="J3" s="8">
        <v>185075.55</v>
      </c>
      <c r="K3" s="8">
        <v>55</v>
      </c>
      <c r="L3" s="11">
        <f t="shared" ref="L3:L34" si="0">0.8*K3</f>
        <v>44</v>
      </c>
      <c r="M3" s="11">
        <f>K3-2*G3-VLOOKUP(Y3,鋼筋號數!$A$3:$C$13,2,FALSE)</f>
        <v>46.046999999999997</v>
      </c>
      <c r="N3" s="8">
        <v>55</v>
      </c>
      <c r="O3" s="8">
        <f t="shared" ref="O3:O34" si="1">K3*N3</f>
        <v>3025</v>
      </c>
      <c r="P3" s="8">
        <v>120</v>
      </c>
      <c r="Q3" s="8">
        <v>120</v>
      </c>
      <c r="R3" s="5" t="s">
        <v>295</v>
      </c>
      <c r="S3" s="8"/>
      <c r="T3" s="26">
        <v>12</v>
      </c>
      <c r="U3" s="8">
        <v>3823.9500000000003</v>
      </c>
      <c r="V3" s="8"/>
      <c r="W3" s="8">
        <v>1.79</v>
      </c>
      <c r="X3" s="11">
        <f t="shared" ref="X3:X34" si="2">ROUND(W3*O3/100,2)</f>
        <v>54.15</v>
      </c>
      <c r="Y3" s="5" t="s">
        <v>290</v>
      </c>
      <c r="Z3" s="8">
        <v>4</v>
      </c>
      <c r="AA3" s="8"/>
      <c r="AB3" s="8">
        <v>8</v>
      </c>
      <c r="AC3" s="8">
        <v>8</v>
      </c>
      <c r="AD3" s="8">
        <v>3028.5684000000001</v>
      </c>
      <c r="AE3" s="8"/>
      <c r="AF3" s="8" t="s">
        <v>314</v>
      </c>
      <c r="AG3" s="11">
        <v>90</v>
      </c>
      <c r="AH3" s="11">
        <f>ROUND(AI3*(AB3*(N3-2*G3-VLOOKUP(Y3,鋼筋號數!$A$3:$C$13,2,FALSE))/100),2)</f>
        <v>5.53</v>
      </c>
      <c r="AI3" s="8">
        <v>1.5</v>
      </c>
      <c r="AJ3" s="8"/>
      <c r="AK3" s="23">
        <v>2.5000000000000001E-3</v>
      </c>
      <c r="AL3" s="23">
        <v>0.9</v>
      </c>
      <c r="AM3" s="23">
        <v>1</v>
      </c>
      <c r="AN3" s="23">
        <v>0.7</v>
      </c>
      <c r="AO3" s="23">
        <v>0.14000000000000001</v>
      </c>
      <c r="AP3" s="23">
        <v>2.5999999999999999E-2</v>
      </c>
      <c r="AQ3" s="23">
        <v>5.0000000000000001E-3</v>
      </c>
      <c r="AR3" s="23">
        <v>0</v>
      </c>
      <c r="AS3" t="b">
        <f t="shared" ref="AS3:AS34" si="3">IF(OR(F3&gt;=700,AD3&gt;=5000,AH3&gt;=3),TRUE,"None")</f>
        <v>1</v>
      </c>
      <c r="AT3" t="b">
        <v>1</v>
      </c>
    </row>
    <row r="4" spans="1:46" x14ac:dyDescent="0.3">
      <c r="A4" s="12" t="s">
        <v>81</v>
      </c>
      <c r="B4" s="8" t="s">
        <v>318</v>
      </c>
      <c r="C4" s="8"/>
      <c r="D4" s="8">
        <v>1</v>
      </c>
      <c r="E4" s="8"/>
      <c r="F4" s="8">
        <v>422.16408000000001</v>
      </c>
      <c r="G4" s="8">
        <v>3.8</v>
      </c>
      <c r="H4" s="8"/>
      <c r="I4" s="26">
        <v>0.214</v>
      </c>
      <c r="J4" s="8">
        <v>273279.59999999998</v>
      </c>
      <c r="K4" s="8">
        <v>55</v>
      </c>
      <c r="L4" s="11">
        <f t="shared" si="0"/>
        <v>44</v>
      </c>
      <c r="M4" s="11">
        <f>K4-2*G4-VLOOKUP(Y4,鋼筋號數!$A$3:$C$13,2,FALSE)</f>
        <v>46.129999999999995</v>
      </c>
      <c r="N4" s="8">
        <v>55</v>
      </c>
      <c r="O4" s="8">
        <f t="shared" si="1"/>
        <v>3025</v>
      </c>
      <c r="P4" s="8">
        <v>120</v>
      </c>
      <c r="Q4" s="8">
        <v>120</v>
      </c>
      <c r="R4" s="5" t="s">
        <v>295</v>
      </c>
      <c r="S4" s="8"/>
      <c r="T4" s="26">
        <v>12</v>
      </c>
      <c r="U4" s="8">
        <v>3823.9500000000003</v>
      </c>
      <c r="V4" s="8"/>
      <c r="W4" s="8">
        <v>1.79</v>
      </c>
      <c r="X4" s="11">
        <f t="shared" si="2"/>
        <v>54.15</v>
      </c>
      <c r="Y4" s="5" t="s">
        <v>291</v>
      </c>
      <c r="Z4" s="26">
        <v>4</v>
      </c>
      <c r="AA4" s="8"/>
      <c r="AB4" s="8">
        <v>7.5</v>
      </c>
      <c r="AC4" s="8">
        <v>7.5</v>
      </c>
      <c r="AD4" s="8">
        <v>3222.3152</v>
      </c>
      <c r="AE4" s="8"/>
      <c r="AF4" s="8" t="s">
        <v>314</v>
      </c>
      <c r="AG4" s="11">
        <v>90</v>
      </c>
      <c r="AH4" s="11">
        <f>ROUND(AI4*(AB4*(N4-2*G4-VLOOKUP(Y4,鋼筋號數!$A$3:$C$13,2,FALSE))/100),2)</f>
        <v>7.96</v>
      </c>
      <c r="AI4" s="8">
        <v>2.2999999999999998</v>
      </c>
      <c r="AJ4" s="8"/>
      <c r="AK4" s="23">
        <v>2.5000000000000001E-3</v>
      </c>
      <c r="AL4" s="23">
        <v>0.7</v>
      </c>
      <c r="AM4" s="23">
        <v>1</v>
      </c>
      <c r="AN4" s="23">
        <v>0.5</v>
      </c>
      <c r="AO4" s="23">
        <v>0.13</v>
      </c>
      <c r="AP4" s="23">
        <v>0.02</v>
      </c>
      <c r="AQ4" s="23">
        <v>5.0000000000000001E-3</v>
      </c>
      <c r="AR4" s="23">
        <v>0</v>
      </c>
      <c r="AS4" t="b">
        <f t="shared" si="3"/>
        <v>1</v>
      </c>
      <c r="AT4" t="b">
        <v>1</v>
      </c>
    </row>
    <row r="5" spans="1:46" x14ac:dyDescent="0.3">
      <c r="A5" s="12" t="s">
        <v>82</v>
      </c>
      <c r="B5" s="8" t="s">
        <v>318</v>
      </c>
      <c r="C5" s="8"/>
      <c r="D5" s="8">
        <v>1</v>
      </c>
      <c r="E5" s="8"/>
      <c r="F5" s="8">
        <v>218.22008</v>
      </c>
      <c r="G5" s="8">
        <v>4</v>
      </c>
      <c r="H5" s="8"/>
      <c r="I5" s="26">
        <v>0.42</v>
      </c>
      <c r="J5" s="8">
        <v>277256.43</v>
      </c>
      <c r="K5" s="8">
        <v>55</v>
      </c>
      <c r="L5" s="11">
        <f t="shared" si="0"/>
        <v>44</v>
      </c>
      <c r="M5" s="11">
        <f>K5-2*G5-VLOOKUP(Y5,鋼筋號數!$A$3:$C$13,2,FALSE)</f>
        <v>46.046999999999997</v>
      </c>
      <c r="N5" s="8">
        <v>55</v>
      </c>
      <c r="O5" s="8">
        <f t="shared" si="1"/>
        <v>3025</v>
      </c>
      <c r="P5" s="8">
        <v>120</v>
      </c>
      <c r="Q5" s="8">
        <v>120</v>
      </c>
      <c r="R5" s="5" t="s">
        <v>295</v>
      </c>
      <c r="S5" s="8"/>
      <c r="T5" s="26">
        <v>12</v>
      </c>
      <c r="U5" s="8">
        <v>3823.9500000000003</v>
      </c>
      <c r="V5" s="8"/>
      <c r="W5" s="8">
        <v>1.79</v>
      </c>
      <c r="X5" s="11">
        <f t="shared" si="2"/>
        <v>54.15</v>
      </c>
      <c r="Y5" s="5" t="s">
        <v>290</v>
      </c>
      <c r="Z5" s="26">
        <v>4</v>
      </c>
      <c r="AA5" s="8"/>
      <c r="AB5" s="8">
        <v>7.5</v>
      </c>
      <c r="AC5" s="8">
        <v>7.5</v>
      </c>
      <c r="AD5" s="8">
        <v>3028.5684000000001</v>
      </c>
      <c r="AE5" s="8"/>
      <c r="AF5" s="8" t="s">
        <v>311</v>
      </c>
      <c r="AG5" s="11">
        <v>90</v>
      </c>
      <c r="AH5" s="11">
        <f>ROUND(AI5*(AB5*(N5-2*G5-VLOOKUP(Y5,鋼筋號數!$A$3:$C$13,2,FALSE))/100),2)</f>
        <v>6.91</v>
      </c>
      <c r="AI5" s="8">
        <v>2</v>
      </c>
      <c r="AJ5" s="8"/>
      <c r="AK5" s="23">
        <v>2.5000000000000001E-3</v>
      </c>
      <c r="AL5" s="23">
        <v>0.8</v>
      </c>
      <c r="AM5" s="23">
        <v>1</v>
      </c>
      <c r="AN5" s="23">
        <v>0.5</v>
      </c>
      <c r="AO5" s="23">
        <v>0.1</v>
      </c>
      <c r="AP5" s="23">
        <v>1.6E-2</v>
      </c>
      <c r="AQ5" s="23">
        <v>5.0000000000000001E-3</v>
      </c>
      <c r="AR5" s="23">
        <v>0</v>
      </c>
      <c r="AS5" t="b">
        <f t="shared" si="3"/>
        <v>1</v>
      </c>
      <c r="AT5" t="b">
        <v>1</v>
      </c>
    </row>
    <row r="6" spans="1:46" x14ac:dyDescent="0.3">
      <c r="A6" s="12" t="s">
        <v>172</v>
      </c>
      <c r="B6" s="8" t="s">
        <v>318</v>
      </c>
      <c r="C6" s="8"/>
      <c r="D6" s="8">
        <v>1</v>
      </c>
      <c r="E6" s="8"/>
      <c r="F6" s="8">
        <v>239.63420000000002</v>
      </c>
      <c r="G6" s="8">
        <v>3.8</v>
      </c>
      <c r="H6" s="8"/>
      <c r="I6" s="26">
        <v>0.6</v>
      </c>
      <c r="J6" s="8">
        <v>434902.05</v>
      </c>
      <c r="K6" s="8">
        <v>55</v>
      </c>
      <c r="L6" s="11">
        <f t="shared" si="0"/>
        <v>44</v>
      </c>
      <c r="M6" s="11">
        <f>K6-2*G6-VLOOKUP(Y6,鋼筋號數!$A$3:$C$13,2,FALSE)</f>
        <v>46.129999999999995</v>
      </c>
      <c r="N6" s="8">
        <v>55</v>
      </c>
      <c r="O6" s="8">
        <f t="shared" si="1"/>
        <v>3025</v>
      </c>
      <c r="P6" s="8">
        <v>120</v>
      </c>
      <c r="Q6" s="8">
        <v>120</v>
      </c>
      <c r="R6" s="5" t="s">
        <v>295</v>
      </c>
      <c r="S6" s="8"/>
      <c r="T6" s="26">
        <v>12</v>
      </c>
      <c r="U6" s="8">
        <v>3823.9500000000003</v>
      </c>
      <c r="V6" s="8"/>
      <c r="W6" s="8">
        <v>1.79</v>
      </c>
      <c r="X6" s="11">
        <f t="shared" si="2"/>
        <v>54.15</v>
      </c>
      <c r="Y6" s="5" t="s">
        <v>291</v>
      </c>
      <c r="Z6" s="26">
        <v>4</v>
      </c>
      <c r="AA6" s="8"/>
      <c r="AB6" s="8">
        <v>6.2</v>
      </c>
      <c r="AC6" s="8">
        <v>6.2</v>
      </c>
      <c r="AD6" s="8">
        <v>2997.9768000000004</v>
      </c>
      <c r="AE6" s="8"/>
      <c r="AF6" s="8" t="s">
        <v>311</v>
      </c>
      <c r="AG6" s="11">
        <v>90</v>
      </c>
      <c r="AH6" s="11">
        <f>ROUND(AI6*(AB6*(N6-2*G6-VLOOKUP(Y6,鋼筋號數!$A$3:$C$13,2,FALSE))/100),2)</f>
        <v>10.01</v>
      </c>
      <c r="AI6" s="8">
        <v>3.5000000000000004</v>
      </c>
      <c r="AJ6" s="8"/>
      <c r="AK6" s="24">
        <v>8.0000000000000002E-3</v>
      </c>
      <c r="AL6" s="24">
        <v>0.8</v>
      </c>
      <c r="AM6" s="24">
        <v>1</v>
      </c>
      <c r="AN6" s="24">
        <v>0.3</v>
      </c>
      <c r="AO6" s="24">
        <v>0.15</v>
      </c>
      <c r="AP6" s="24">
        <v>1.0999999999999999E-2</v>
      </c>
      <c r="AQ6" s="24">
        <v>5.0000000000000001E-3</v>
      </c>
      <c r="AR6" s="24">
        <v>0</v>
      </c>
      <c r="AS6" t="b">
        <f t="shared" si="3"/>
        <v>1</v>
      </c>
      <c r="AT6" t="b">
        <v>1</v>
      </c>
    </row>
    <row r="7" spans="1:46" x14ac:dyDescent="0.3">
      <c r="A7" s="12" t="s">
        <v>83</v>
      </c>
      <c r="B7" s="8" t="s">
        <v>319</v>
      </c>
      <c r="C7" s="8"/>
      <c r="D7" s="8">
        <v>1</v>
      </c>
      <c r="E7" s="8"/>
      <c r="F7" s="8">
        <v>240.65392000000003</v>
      </c>
      <c r="G7" s="8">
        <v>2.4500000000000002</v>
      </c>
      <c r="H7" s="8"/>
      <c r="I7" s="26">
        <v>0.38</v>
      </c>
      <c r="J7" s="8">
        <v>146326.95000000001</v>
      </c>
      <c r="K7" s="8">
        <v>40</v>
      </c>
      <c r="L7" s="11">
        <f t="shared" si="0"/>
        <v>32</v>
      </c>
      <c r="M7" s="11">
        <f>K7-2*G7-VLOOKUP(Y7,鋼筋號數!$A$3:$C$13,2,FALSE)</f>
        <v>33.83</v>
      </c>
      <c r="N7" s="8">
        <v>40</v>
      </c>
      <c r="O7" s="8">
        <f t="shared" si="1"/>
        <v>1600</v>
      </c>
      <c r="P7" s="8">
        <v>160</v>
      </c>
      <c r="Q7" s="8">
        <v>160</v>
      </c>
      <c r="R7" s="5" t="s">
        <v>292</v>
      </c>
      <c r="S7" s="8"/>
      <c r="T7" s="26">
        <v>12</v>
      </c>
      <c r="U7" s="8">
        <v>4354.2044000000005</v>
      </c>
      <c r="V7" s="8"/>
      <c r="W7" s="8">
        <v>1.51</v>
      </c>
      <c r="X7" s="11">
        <f t="shared" si="2"/>
        <v>24.16</v>
      </c>
      <c r="Y7" s="5" t="s">
        <v>291</v>
      </c>
      <c r="Z7" s="26">
        <v>4</v>
      </c>
      <c r="AA7" s="8"/>
      <c r="AB7" s="8">
        <v>10</v>
      </c>
      <c r="AC7" s="8">
        <v>10</v>
      </c>
      <c r="AD7" s="8">
        <v>3263.1040000000003</v>
      </c>
      <c r="AE7" s="8"/>
      <c r="AF7" s="8" t="s">
        <v>311</v>
      </c>
      <c r="AG7" s="11">
        <v>90</v>
      </c>
      <c r="AH7" s="11">
        <f>ROUND(AI7*(AB7*(N7-2*G7-VLOOKUP(Y7,鋼筋號數!$A$3:$C$13,2,FALSE))/100),2)</f>
        <v>9.4700000000000006</v>
      </c>
      <c r="AI7" s="8">
        <v>2.8000000000000003</v>
      </c>
      <c r="AJ7" s="8"/>
      <c r="AK7" s="24">
        <v>2.5000000000000001E-3</v>
      </c>
      <c r="AL7" s="24">
        <v>0.6</v>
      </c>
      <c r="AM7" s="24">
        <v>1</v>
      </c>
      <c r="AN7" s="24">
        <v>0.5</v>
      </c>
      <c r="AO7" s="24">
        <v>0.18</v>
      </c>
      <c r="AP7" s="24">
        <v>0.03</v>
      </c>
      <c r="AQ7" s="24">
        <v>6.0000000000000001E-3</v>
      </c>
      <c r="AR7" s="24">
        <v>0</v>
      </c>
      <c r="AS7" t="b">
        <f t="shared" si="3"/>
        <v>1</v>
      </c>
      <c r="AT7" t="b">
        <v>1</v>
      </c>
    </row>
    <row r="8" spans="1:46" x14ac:dyDescent="0.3">
      <c r="A8" s="12" t="s">
        <v>84</v>
      </c>
      <c r="B8" s="8" t="s">
        <v>319</v>
      </c>
      <c r="C8" s="8"/>
      <c r="D8" s="8">
        <v>1</v>
      </c>
      <c r="E8" s="8"/>
      <c r="F8" s="8">
        <v>254.93</v>
      </c>
      <c r="G8" s="8">
        <v>2.25</v>
      </c>
      <c r="H8" s="8"/>
      <c r="I8" s="26">
        <v>0.21</v>
      </c>
      <c r="J8" s="8">
        <v>85654.8</v>
      </c>
      <c r="K8" s="8">
        <v>40</v>
      </c>
      <c r="L8" s="11">
        <f t="shared" si="0"/>
        <v>32</v>
      </c>
      <c r="M8" s="11">
        <f>K8-2*G8-VLOOKUP(Y8,鋼筋號數!$A$3:$C$13,2,FALSE)</f>
        <v>34.546999999999997</v>
      </c>
      <c r="N8" s="8">
        <v>40</v>
      </c>
      <c r="O8" s="8">
        <f t="shared" si="1"/>
        <v>1600</v>
      </c>
      <c r="P8" s="8">
        <v>160</v>
      </c>
      <c r="Q8" s="8">
        <v>160</v>
      </c>
      <c r="R8" s="5" t="s">
        <v>292</v>
      </c>
      <c r="S8" s="8"/>
      <c r="T8" s="26">
        <v>12</v>
      </c>
      <c r="U8" s="8">
        <v>4354.2044000000005</v>
      </c>
      <c r="V8" s="8"/>
      <c r="W8" s="8">
        <v>1.51</v>
      </c>
      <c r="X8" s="11">
        <f t="shared" si="2"/>
        <v>24.16</v>
      </c>
      <c r="Y8" s="5" t="s">
        <v>290</v>
      </c>
      <c r="Z8" s="26">
        <v>4</v>
      </c>
      <c r="AA8" s="8"/>
      <c r="AB8" s="8">
        <v>9</v>
      </c>
      <c r="AC8" s="8">
        <v>9</v>
      </c>
      <c r="AD8" s="8">
        <v>2855.2160000000003</v>
      </c>
      <c r="AE8" s="8"/>
      <c r="AF8" s="8" t="s">
        <v>311</v>
      </c>
      <c r="AG8" s="11">
        <v>90</v>
      </c>
      <c r="AH8" s="11">
        <f>ROUND(AI8*(AB8*(N8-2*G8-VLOOKUP(Y8,鋼筋號數!$A$3:$C$13,2,FALSE))/100),2)</f>
        <v>6.84</v>
      </c>
      <c r="AI8" s="8">
        <v>2.1999999999999997</v>
      </c>
      <c r="AJ8" s="8"/>
      <c r="AK8" s="24">
        <v>2.5000000000000001E-3</v>
      </c>
      <c r="AL8" s="28">
        <v>0.85</v>
      </c>
      <c r="AM8" s="24">
        <v>1</v>
      </c>
      <c r="AN8" s="24">
        <v>0.7</v>
      </c>
      <c r="AO8" s="24">
        <v>0.17</v>
      </c>
      <c r="AP8" s="24">
        <v>3.5000000000000003E-2</v>
      </c>
      <c r="AQ8" s="28">
        <v>1.0999999999999999E-2</v>
      </c>
      <c r="AR8" s="24">
        <v>0</v>
      </c>
      <c r="AS8" t="b">
        <f t="shared" si="3"/>
        <v>1</v>
      </c>
      <c r="AT8" t="b">
        <v>1</v>
      </c>
    </row>
    <row r="9" spans="1:46" x14ac:dyDescent="0.3">
      <c r="A9" s="12" t="s">
        <v>85</v>
      </c>
      <c r="B9" s="8" t="s">
        <v>320</v>
      </c>
      <c r="C9" s="8"/>
      <c r="D9" s="8">
        <v>1</v>
      </c>
      <c r="E9" s="8"/>
      <c r="F9" s="8">
        <v>474.16980000000001</v>
      </c>
      <c r="G9" s="8">
        <v>1.3</v>
      </c>
      <c r="H9" s="8"/>
      <c r="I9" s="26">
        <v>0.1</v>
      </c>
      <c r="J9" s="8">
        <v>75865.679999999993</v>
      </c>
      <c r="K9" s="8">
        <v>40</v>
      </c>
      <c r="L9" s="11">
        <f t="shared" si="0"/>
        <v>32</v>
      </c>
      <c r="M9" s="11">
        <f>K9-2*G9-VLOOKUP(Y9,鋼筋號數!$A$3:$C$13,2,FALSE)</f>
        <v>36.765000000000001</v>
      </c>
      <c r="N9" s="8">
        <v>40</v>
      </c>
      <c r="O9" s="8">
        <f t="shared" si="1"/>
        <v>1600</v>
      </c>
      <c r="P9" s="8">
        <v>160</v>
      </c>
      <c r="Q9" s="8">
        <v>160</v>
      </c>
      <c r="R9" s="5" t="s">
        <v>292</v>
      </c>
      <c r="S9" s="8"/>
      <c r="T9" s="26">
        <v>12</v>
      </c>
      <c r="U9" s="8">
        <v>4547.9512000000004</v>
      </c>
      <c r="V9" s="8"/>
      <c r="W9" s="8">
        <v>1.51</v>
      </c>
      <c r="X9" s="11">
        <f t="shared" si="2"/>
        <v>24.16</v>
      </c>
      <c r="Y9" s="5" t="s">
        <v>289</v>
      </c>
      <c r="Z9" s="26">
        <v>4</v>
      </c>
      <c r="AA9" s="8"/>
      <c r="AB9" s="8">
        <v>8.5</v>
      </c>
      <c r="AC9" s="8">
        <v>8.5</v>
      </c>
      <c r="AD9" s="8">
        <v>3711.7808</v>
      </c>
      <c r="AE9" s="8"/>
      <c r="AF9" s="8" t="s">
        <v>314</v>
      </c>
      <c r="AG9" s="11">
        <v>90</v>
      </c>
      <c r="AH9" s="11">
        <f>ROUND(AI9*(AB9*(N9-2*G9-VLOOKUP(Y9,鋼筋號數!$A$3:$C$13,2,FALSE))/100),2)</f>
        <v>2.81</v>
      </c>
      <c r="AI9" s="8">
        <v>0.89999999999999991</v>
      </c>
      <c r="AJ9" s="8"/>
      <c r="AK9" s="24">
        <v>2.5000000000000001E-3</v>
      </c>
      <c r="AL9" s="24">
        <v>0.8</v>
      </c>
      <c r="AM9" s="24">
        <v>1</v>
      </c>
      <c r="AN9" s="25">
        <v>0.95</v>
      </c>
      <c r="AO9" s="24">
        <v>0.5</v>
      </c>
      <c r="AP9" s="24">
        <v>0.06</v>
      </c>
      <c r="AQ9" s="24">
        <v>8.0000000000000002E-3</v>
      </c>
      <c r="AR9" s="24">
        <v>0</v>
      </c>
      <c r="AS9" t="str">
        <f t="shared" si="3"/>
        <v>None</v>
      </c>
      <c r="AT9" t="b">
        <v>1</v>
      </c>
    </row>
    <row r="10" spans="1:46" x14ac:dyDescent="0.3">
      <c r="A10" s="12" t="s">
        <v>86</v>
      </c>
      <c r="B10" s="8" t="s">
        <v>320</v>
      </c>
      <c r="C10" s="8"/>
      <c r="D10" s="8">
        <v>1</v>
      </c>
      <c r="E10" s="8"/>
      <c r="F10" s="8">
        <v>448.67680000000001</v>
      </c>
      <c r="G10" s="8">
        <v>1.3</v>
      </c>
      <c r="H10" s="8"/>
      <c r="I10" s="26">
        <v>0.3</v>
      </c>
      <c r="J10" s="8">
        <v>215360.63999999998</v>
      </c>
      <c r="K10" s="8">
        <v>40</v>
      </c>
      <c r="L10" s="11">
        <f t="shared" si="0"/>
        <v>32</v>
      </c>
      <c r="M10" s="11">
        <f>K10-2*G10-VLOOKUP(Y10,鋼筋號數!$A$3:$C$13,2,FALSE)</f>
        <v>36.446999999999996</v>
      </c>
      <c r="N10" s="8">
        <v>40</v>
      </c>
      <c r="O10" s="8">
        <f t="shared" si="1"/>
        <v>1600</v>
      </c>
      <c r="P10" s="8">
        <v>160</v>
      </c>
      <c r="Q10" s="8">
        <v>160</v>
      </c>
      <c r="R10" s="5" t="s">
        <v>292</v>
      </c>
      <c r="S10" s="8"/>
      <c r="T10" s="26">
        <v>12</v>
      </c>
      <c r="U10" s="8">
        <v>4547.9512000000004</v>
      </c>
      <c r="V10" s="8"/>
      <c r="W10" s="8">
        <v>1.51</v>
      </c>
      <c r="X10" s="11">
        <f t="shared" si="2"/>
        <v>24.16</v>
      </c>
      <c r="Y10" s="5" t="s">
        <v>290</v>
      </c>
      <c r="Z10" s="26">
        <v>4</v>
      </c>
      <c r="AA10" s="8"/>
      <c r="AB10" s="8">
        <v>7.8</v>
      </c>
      <c r="AC10" s="8">
        <v>7.8</v>
      </c>
      <c r="AD10" s="8">
        <v>3670.9920000000002</v>
      </c>
      <c r="AE10" s="8"/>
      <c r="AF10" s="8" t="s">
        <v>314</v>
      </c>
      <c r="AG10" s="11">
        <v>90</v>
      </c>
      <c r="AH10" s="11">
        <f>ROUND(AI10*(AB10*(N10-2*G10-VLOOKUP(Y10,鋼筋號數!$A$3:$C$13,2,FALSE))/100),2)</f>
        <v>3.41</v>
      </c>
      <c r="AI10" s="8">
        <v>1.2</v>
      </c>
      <c r="AJ10" s="8"/>
      <c r="AK10" s="24">
        <v>2.5000000000000001E-3</v>
      </c>
      <c r="AL10" s="24">
        <v>0.55000000000000004</v>
      </c>
      <c r="AM10" s="24">
        <v>0.8</v>
      </c>
      <c r="AN10" s="25">
        <v>0.95</v>
      </c>
      <c r="AO10" s="24">
        <v>0.25</v>
      </c>
      <c r="AP10" s="24">
        <v>3.3000000000000002E-2</v>
      </c>
      <c r="AQ10" s="24">
        <v>0.03</v>
      </c>
      <c r="AR10" s="24">
        <v>0</v>
      </c>
      <c r="AS10" t="b">
        <f t="shared" si="3"/>
        <v>1</v>
      </c>
      <c r="AT10" t="b">
        <v>1</v>
      </c>
    </row>
    <row r="11" spans="1:46" x14ac:dyDescent="0.3">
      <c r="A11" s="12" t="s">
        <v>87</v>
      </c>
      <c r="B11" s="8" t="s">
        <v>320</v>
      </c>
      <c r="C11" s="8"/>
      <c r="D11" s="8">
        <v>1</v>
      </c>
      <c r="E11" s="8"/>
      <c r="F11" s="8">
        <v>448.67680000000001</v>
      </c>
      <c r="G11" s="8">
        <v>1.3</v>
      </c>
      <c r="H11" s="8"/>
      <c r="I11" s="26">
        <v>0.3</v>
      </c>
      <c r="J11" s="8">
        <v>215360.63999999998</v>
      </c>
      <c r="K11" s="8">
        <v>40</v>
      </c>
      <c r="L11" s="11">
        <f t="shared" si="0"/>
        <v>32</v>
      </c>
      <c r="M11" s="11">
        <f>K11-2*G11-VLOOKUP(Y11,鋼筋號數!$A$3:$C$13,2,FALSE)</f>
        <v>36.765000000000001</v>
      </c>
      <c r="N11" s="8">
        <v>40</v>
      </c>
      <c r="O11" s="8">
        <f t="shared" si="1"/>
        <v>1600</v>
      </c>
      <c r="P11" s="8">
        <v>160</v>
      </c>
      <c r="Q11" s="8">
        <v>160</v>
      </c>
      <c r="R11" s="5" t="s">
        <v>292</v>
      </c>
      <c r="S11" s="8"/>
      <c r="T11" s="26">
        <v>12</v>
      </c>
      <c r="U11" s="8">
        <v>4547.9512000000004</v>
      </c>
      <c r="V11" s="8"/>
      <c r="W11" s="8">
        <v>1.51</v>
      </c>
      <c r="X11" s="11">
        <f t="shared" si="2"/>
        <v>24.16</v>
      </c>
      <c r="Y11" s="5" t="s">
        <v>289</v>
      </c>
      <c r="Z11" s="26">
        <v>4</v>
      </c>
      <c r="AA11" s="8"/>
      <c r="AB11" s="8">
        <v>9.1</v>
      </c>
      <c r="AC11" s="8">
        <v>9.1</v>
      </c>
      <c r="AD11" s="8">
        <v>3711.7808</v>
      </c>
      <c r="AE11" s="8"/>
      <c r="AF11" s="8" t="s">
        <v>314</v>
      </c>
      <c r="AG11" s="11">
        <v>90</v>
      </c>
      <c r="AH11" s="11">
        <f>ROUND(AI11*(AB11*(N11-2*G11-VLOOKUP(Y11,鋼筋號數!$A$3:$C$13,2,FALSE))/100),2)</f>
        <v>2.68</v>
      </c>
      <c r="AI11" s="8">
        <v>0.8</v>
      </c>
      <c r="AJ11" s="8"/>
      <c r="AK11" s="24">
        <v>2.5000000000000001E-3</v>
      </c>
      <c r="AL11" s="24">
        <v>0.45</v>
      </c>
      <c r="AM11" s="24">
        <v>1</v>
      </c>
      <c r="AN11" s="25">
        <v>0.95</v>
      </c>
      <c r="AO11" s="24">
        <v>0.7</v>
      </c>
      <c r="AP11" s="24">
        <v>0.02</v>
      </c>
      <c r="AQ11" s="24">
        <v>0.02</v>
      </c>
      <c r="AR11" s="24">
        <v>0</v>
      </c>
      <c r="AS11" t="str">
        <f t="shared" si="3"/>
        <v>None</v>
      </c>
      <c r="AT11" t="b">
        <v>1</v>
      </c>
    </row>
    <row r="12" spans="1:46" x14ac:dyDescent="0.3">
      <c r="A12" s="12" t="s">
        <v>88</v>
      </c>
      <c r="B12" s="8" t="s">
        <v>320</v>
      </c>
      <c r="C12" s="8"/>
      <c r="D12" s="8">
        <v>1</v>
      </c>
      <c r="E12" s="8"/>
      <c r="F12" s="8">
        <v>407.88800000000003</v>
      </c>
      <c r="G12" s="8">
        <v>1.3</v>
      </c>
      <c r="H12" s="8"/>
      <c r="I12" s="26">
        <v>0.3</v>
      </c>
      <c r="J12" s="8">
        <v>195782.39999999999</v>
      </c>
      <c r="K12" s="8">
        <v>40</v>
      </c>
      <c r="L12" s="11">
        <f t="shared" si="0"/>
        <v>32</v>
      </c>
      <c r="M12" s="11">
        <f>K12-2*G12-VLOOKUP(Y12,鋼筋號數!$A$3:$C$13,2,FALSE)</f>
        <v>36.765000000000001</v>
      </c>
      <c r="N12" s="8">
        <v>40</v>
      </c>
      <c r="O12" s="8">
        <f t="shared" si="1"/>
        <v>1600</v>
      </c>
      <c r="P12" s="8">
        <v>160</v>
      </c>
      <c r="Q12" s="8">
        <v>160</v>
      </c>
      <c r="R12" s="5" t="s">
        <v>292</v>
      </c>
      <c r="S12" s="8"/>
      <c r="T12" s="26">
        <v>12</v>
      </c>
      <c r="U12" s="8">
        <v>4547.9512000000004</v>
      </c>
      <c r="V12" s="8"/>
      <c r="W12" s="8">
        <v>1.51</v>
      </c>
      <c r="X12" s="11">
        <f t="shared" si="2"/>
        <v>24.16</v>
      </c>
      <c r="Y12" s="5" t="s">
        <v>289</v>
      </c>
      <c r="Z12" s="26">
        <v>4</v>
      </c>
      <c r="AA12" s="8"/>
      <c r="AB12" s="8">
        <v>9.4</v>
      </c>
      <c r="AC12" s="8">
        <v>9.4</v>
      </c>
      <c r="AD12" s="8">
        <v>2600.2860000000001</v>
      </c>
      <c r="AE12" s="8"/>
      <c r="AF12" s="8" t="s">
        <v>314</v>
      </c>
      <c r="AG12" s="11">
        <v>90</v>
      </c>
      <c r="AH12" s="11">
        <f>ROUND(AI12*(AB12*(N12-2*G12-VLOOKUP(Y12,鋼筋號數!$A$3:$C$13,2,FALSE))/100),2)</f>
        <v>2.0699999999999998</v>
      </c>
      <c r="AI12" s="8">
        <v>0.6</v>
      </c>
      <c r="AJ12" s="8"/>
      <c r="AK12" s="24">
        <v>2.5000000000000001E-3</v>
      </c>
      <c r="AL12" s="24">
        <v>0.55000000000000004</v>
      </c>
      <c r="AM12" s="24">
        <v>1</v>
      </c>
      <c r="AN12" s="24">
        <v>0.8</v>
      </c>
      <c r="AO12" s="24">
        <v>0.5</v>
      </c>
      <c r="AP12" s="24">
        <v>1.4999999999999999E-2</v>
      </c>
      <c r="AQ12" s="24">
        <v>2.5000000000000001E-2</v>
      </c>
      <c r="AR12" s="24">
        <v>0</v>
      </c>
      <c r="AS12" t="str">
        <f t="shared" si="3"/>
        <v>None</v>
      </c>
      <c r="AT12" t="b">
        <v>1</v>
      </c>
    </row>
    <row r="13" spans="1:46" x14ac:dyDescent="0.3">
      <c r="A13" s="12" t="s">
        <v>89</v>
      </c>
      <c r="B13" s="8" t="s">
        <v>321</v>
      </c>
      <c r="C13" s="8"/>
      <c r="D13" s="8">
        <v>1</v>
      </c>
      <c r="E13" s="8"/>
      <c r="F13" s="8">
        <v>288.58076</v>
      </c>
      <c r="G13" s="8">
        <v>1.3</v>
      </c>
      <c r="H13" s="8"/>
      <c r="I13" s="26">
        <v>0.223</v>
      </c>
      <c r="J13" s="8">
        <v>102989.7</v>
      </c>
      <c r="K13" s="8">
        <v>40</v>
      </c>
      <c r="L13" s="11">
        <f t="shared" si="0"/>
        <v>32</v>
      </c>
      <c r="M13" s="11">
        <f>K13-2*G13-VLOOKUP(Y13,鋼筋號數!$A$3:$C$13,2,FALSE)</f>
        <v>36.446999999999996</v>
      </c>
      <c r="N13" s="8">
        <v>40</v>
      </c>
      <c r="O13" s="8">
        <f t="shared" si="1"/>
        <v>1600</v>
      </c>
      <c r="P13" s="8">
        <v>160</v>
      </c>
      <c r="Q13" s="8">
        <v>160</v>
      </c>
      <c r="R13" s="5" t="s">
        <v>292</v>
      </c>
      <c r="S13" s="8"/>
      <c r="T13" s="26">
        <v>12</v>
      </c>
      <c r="U13" s="8">
        <v>4486.768</v>
      </c>
      <c r="V13" s="8"/>
      <c r="W13" s="8">
        <v>1.51</v>
      </c>
      <c r="X13" s="11">
        <f t="shared" si="2"/>
        <v>24.16</v>
      </c>
      <c r="Y13" s="5" t="s">
        <v>290</v>
      </c>
      <c r="Z13" s="26">
        <v>4</v>
      </c>
      <c r="AA13" s="8"/>
      <c r="AB13" s="8">
        <v>11.7</v>
      </c>
      <c r="AC13" s="8">
        <v>11.7</v>
      </c>
      <c r="AD13" s="8">
        <v>4751.8951999999999</v>
      </c>
      <c r="AE13" s="8"/>
      <c r="AF13" s="8" t="s">
        <v>311</v>
      </c>
      <c r="AG13" s="11">
        <v>90</v>
      </c>
      <c r="AH13" s="11">
        <f>ROUND(AI13*(AB13*(N13-2*G13-VLOOKUP(Y13,鋼筋號數!$A$3:$C$13,2,FALSE))/100),2)</f>
        <v>6.82</v>
      </c>
      <c r="AI13" s="8">
        <v>1.6</v>
      </c>
      <c r="AJ13" s="8"/>
      <c r="AK13" s="24">
        <v>2.5000000000000001E-3</v>
      </c>
      <c r="AL13" s="24">
        <v>0.8</v>
      </c>
      <c r="AM13" s="24">
        <v>2</v>
      </c>
      <c r="AN13" s="24">
        <v>0.6</v>
      </c>
      <c r="AO13" s="24">
        <v>0.3</v>
      </c>
      <c r="AP13" s="24">
        <v>4.4999999999999998E-2</v>
      </c>
      <c r="AQ13" s="24">
        <v>0.04</v>
      </c>
      <c r="AR13" s="24">
        <v>0</v>
      </c>
      <c r="AS13" t="b">
        <f t="shared" si="3"/>
        <v>1</v>
      </c>
      <c r="AT13" t="b">
        <v>1</v>
      </c>
    </row>
    <row r="14" spans="1:46" x14ac:dyDescent="0.3">
      <c r="A14" s="12" t="s">
        <v>91</v>
      </c>
      <c r="B14" s="8" t="s">
        <v>321</v>
      </c>
      <c r="C14" s="8"/>
      <c r="D14" s="8">
        <v>1</v>
      </c>
      <c r="E14" s="8"/>
      <c r="F14" s="8">
        <v>408.90772000000004</v>
      </c>
      <c r="G14" s="8">
        <v>1.3</v>
      </c>
      <c r="H14" s="8"/>
      <c r="I14" s="26">
        <v>0.39</v>
      </c>
      <c r="J14" s="8">
        <v>255128.94</v>
      </c>
      <c r="K14" s="8">
        <v>40</v>
      </c>
      <c r="L14" s="11">
        <f t="shared" si="0"/>
        <v>32</v>
      </c>
      <c r="M14" s="11">
        <f>K14-2*G14-VLOOKUP(Y14,鋼筋號數!$A$3:$C$13,2,FALSE)</f>
        <v>36.446999999999996</v>
      </c>
      <c r="N14" s="8">
        <v>40</v>
      </c>
      <c r="O14" s="8">
        <f t="shared" si="1"/>
        <v>1600</v>
      </c>
      <c r="P14" s="8">
        <v>160</v>
      </c>
      <c r="Q14" s="8">
        <v>160</v>
      </c>
      <c r="R14" s="5" t="s">
        <v>292</v>
      </c>
      <c r="S14" s="8"/>
      <c r="T14" s="26">
        <v>12</v>
      </c>
      <c r="U14" s="8">
        <v>4486.768</v>
      </c>
      <c r="V14" s="8"/>
      <c r="W14" s="8">
        <v>1.51</v>
      </c>
      <c r="X14" s="11">
        <f t="shared" si="2"/>
        <v>24.16</v>
      </c>
      <c r="Y14" s="5" t="s">
        <v>290</v>
      </c>
      <c r="Z14" s="26">
        <v>4</v>
      </c>
      <c r="AA14" s="8"/>
      <c r="AB14" s="8">
        <v>9.1999999999999993</v>
      </c>
      <c r="AC14" s="8">
        <v>9.1999999999999993</v>
      </c>
      <c r="AD14" s="8">
        <v>4751.8951999999999</v>
      </c>
      <c r="AE14" s="8"/>
      <c r="AF14" s="8" t="s">
        <v>311</v>
      </c>
      <c r="AG14" s="11">
        <v>90</v>
      </c>
      <c r="AH14" s="11">
        <f>ROUND(AI14*(AB14*(N14-2*G14-VLOOKUP(Y14,鋼筋號數!$A$3:$C$13,2,FALSE))/100),2)</f>
        <v>6.71</v>
      </c>
      <c r="AI14" s="8">
        <v>2</v>
      </c>
      <c r="AJ14" s="8"/>
      <c r="AK14" s="24">
        <v>2.5000000000000001E-3</v>
      </c>
      <c r="AL14" s="24">
        <v>0.95</v>
      </c>
      <c r="AM14" s="24">
        <v>1</v>
      </c>
      <c r="AN14" s="24">
        <v>0.7</v>
      </c>
      <c r="AO14" s="24">
        <v>0.2</v>
      </c>
      <c r="AP14" s="24">
        <v>0.03</v>
      </c>
      <c r="AQ14" s="24">
        <v>5.0000000000000001E-3</v>
      </c>
      <c r="AR14" s="24">
        <v>0</v>
      </c>
      <c r="AS14" t="b">
        <f t="shared" si="3"/>
        <v>1</v>
      </c>
      <c r="AT14" t="b">
        <v>1</v>
      </c>
    </row>
    <row r="15" spans="1:46" x14ac:dyDescent="0.3">
      <c r="A15" s="12" t="s">
        <v>92</v>
      </c>
      <c r="B15" s="8" t="s">
        <v>322</v>
      </c>
      <c r="C15" s="8"/>
      <c r="D15" s="8">
        <v>1</v>
      </c>
      <c r="E15" s="8"/>
      <c r="F15" s="8">
        <v>418.08520000000004</v>
      </c>
      <c r="G15" s="8">
        <v>1.3</v>
      </c>
      <c r="H15" s="8"/>
      <c r="I15" s="26">
        <v>0.5</v>
      </c>
      <c r="J15" s="8">
        <v>334461.59999999998</v>
      </c>
      <c r="K15" s="8">
        <v>40</v>
      </c>
      <c r="L15" s="11">
        <f t="shared" si="0"/>
        <v>32</v>
      </c>
      <c r="M15" s="11">
        <f>K15-2*G15-VLOOKUP(Y15,鋼筋號數!$A$3:$C$13,2,FALSE)</f>
        <v>36.446999999999996</v>
      </c>
      <c r="N15" s="8">
        <v>40</v>
      </c>
      <c r="O15" s="8">
        <f t="shared" si="1"/>
        <v>1600</v>
      </c>
      <c r="P15" s="8">
        <v>160</v>
      </c>
      <c r="Q15" s="8">
        <v>160</v>
      </c>
      <c r="R15" s="5" t="s">
        <v>292</v>
      </c>
      <c r="S15" s="8"/>
      <c r="T15" s="26">
        <v>12</v>
      </c>
      <c r="U15" s="8">
        <v>4833.4728000000005</v>
      </c>
      <c r="V15" s="8"/>
      <c r="W15" s="8">
        <v>1.51</v>
      </c>
      <c r="X15" s="11">
        <f t="shared" si="2"/>
        <v>24.16</v>
      </c>
      <c r="Y15" s="5" t="s">
        <v>290</v>
      </c>
      <c r="Z15" s="26">
        <v>4</v>
      </c>
      <c r="AA15" s="8"/>
      <c r="AB15" s="8">
        <v>8.1</v>
      </c>
      <c r="AC15" s="8">
        <v>8.1</v>
      </c>
      <c r="AD15" s="8">
        <v>3793.3584000000001</v>
      </c>
      <c r="AE15" s="8"/>
      <c r="AF15" s="8" t="s">
        <v>314</v>
      </c>
      <c r="AG15" s="11">
        <v>90</v>
      </c>
      <c r="AH15" s="11">
        <f>ROUND(AI15*(AB15*(N15-2*G15-VLOOKUP(Y15,鋼筋號數!$A$3:$C$13,2,FALSE))/100),2)</f>
        <v>2.0699999999999998</v>
      </c>
      <c r="AI15" s="8">
        <v>0.70000000000000007</v>
      </c>
      <c r="AJ15" s="8"/>
      <c r="AK15" s="24">
        <v>2.5000000000000001E-3</v>
      </c>
      <c r="AL15" s="24">
        <v>0.75</v>
      </c>
      <c r="AM15" s="24">
        <v>1</v>
      </c>
      <c r="AN15" s="24">
        <v>0.7</v>
      </c>
      <c r="AO15" s="24">
        <v>0.4</v>
      </c>
      <c r="AP15" s="24">
        <v>1.2999999999999999E-2</v>
      </c>
      <c r="AQ15" s="24">
        <v>0.02</v>
      </c>
      <c r="AR15" s="24">
        <v>0</v>
      </c>
      <c r="AS15" t="str">
        <f t="shared" si="3"/>
        <v>None</v>
      </c>
      <c r="AT15" t="b">
        <v>1</v>
      </c>
    </row>
    <row r="16" spans="1:46" x14ac:dyDescent="0.3">
      <c r="A16" s="12" t="s">
        <v>90</v>
      </c>
      <c r="B16" s="8" t="s">
        <v>322</v>
      </c>
      <c r="C16" s="8"/>
      <c r="D16" s="8">
        <v>1</v>
      </c>
      <c r="E16" s="8"/>
      <c r="F16" s="8">
        <v>407.88800000000003</v>
      </c>
      <c r="G16" s="8">
        <v>1.3</v>
      </c>
      <c r="H16" s="8"/>
      <c r="I16" s="26">
        <v>0.5</v>
      </c>
      <c r="J16" s="8">
        <v>326304</v>
      </c>
      <c r="K16" s="8">
        <v>40</v>
      </c>
      <c r="L16" s="11">
        <f t="shared" si="0"/>
        <v>32</v>
      </c>
      <c r="M16" s="11">
        <f>K16-2*G16-VLOOKUP(Y16,鋼筋號數!$A$3:$C$13,2,FALSE)</f>
        <v>36.765000000000001</v>
      </c>
      <c r="N16" s="8">
        <v>40</v>
      </c>
      <c r="O16" s="8">
        <f t="shared" si="1"/>
        <v>1600</v>
      </c>
      <c r="P16" s="8">
        <v>160</v>
      </c>
      <c r="Q16" s="8">
        <v>160</v>
      </c>
      <c r="R16" s="5" t="s">
        <v>292</v>
      </c>
      <c r="S16" s="8"/>
      <c r="T16" s="26">
        <v>12</v>
      </c>
      <c r="U16" s="8">
        <v>4833.4728000000005</v>
      </c>
      <c r="V16" s="8"/>
      <c r="W16" s="8">
        <v>1.51</v>
      </c>
      <c r="X16" s="11">
        <f t="shared" si="2"/>
        <v>24.16</v>
      </c>
      <c r="Y16" s="5" t="s">
        <v>289</v>
      </c>
      <c r="Z16" s="26">
        <v>4</v>
      </c>
      <c r="AA16" s="8"/>
      <c r="AB16" s="8">
        <v>9.6</v>
      </c>
      <c r="AC16" s="8">
        <v>9.6</v>
      </c>
      <c r="AD16" s="8">
        <v>3956.5136000000002</v>
      </c>
      <c r="AE16" s="8"/>
      <c r="AF16" s="8" t="s">
        <v>314</v>
      </c>
      <c r="AG16" s="11">
        <v>90</v>
      </c>
      <c r="AH16" s="11">
        <f>ROUND(AI16*(AB16*(N16-2*G16-VLOOKUP(Y16,鋼筋號數!$A$3:$C$13,2,FALSE))/100),2)</f>
        <v>1.06</v>
      </c>
      <c r="AI16" s="8">
        <v>0.3</v>
      </c>
      <c r="AJ16" s="8"/>
      <c r="AK16" s="24">
        <v>2.5000000000000001E-3</v>
      </c>
      <c r="AL16" s="24">
        <v>0.68</v>
      </c>
      <c r="AM16" s="24">
        <v>0.8</v>
      </c>
      <c r="AN16" s="24">
        <v>0.6</v>
      </c>
      <c r="AO16" s="24">
        <v>0.4</v>
      </c>
      <c r="AP16" s="24">
        <v>1.2E-2</v>
      </c>
      <c r="AQ16" s="24">
        <v>6.0000000000000001E-3</v>
      </c>
      <c r="AR16" s="24">
        <v>0</v>
      </c>
      <c r="AS16" t="str">
        <f t="shared" si="3"/>
        <v>None</v>
      </c>
      <c r="AT16" t="b">
        <v>1</v>
      </c>
    </row>
    <row r="17" spans="1:46" x14ac:dyDescent="0.3">
      <c r="A17" s="12" t="s">
        <v>93</v>
      </c>
      <c r="B17" s="8" t="s">
        <v>322</v>
      </c>
      <c r="C17" s="8"/>
      <c r="D17" s="8">
        <v>1</v>
      </c>
      <c r="E17" s="8"/>
      <c r="F17" s="8">
        <v>428.2824</v>
      </c>
      <c r="G17" s="8">
        <v>1.3</v>
      </c>
      <c r="H17" s="8"/>
      <c r="I17" s="26">
        <v>0.7</v>
      </c>
      <c r="J17" s="8">
        <v>479666.88</v>
      </c>
      <c r="K17" s="8">
        <v>40</v>
      </c>
      <c r="L17" s="11">
        <f t="shared" si="0"/>
        <v>32</v>
      </c>
      <c r="M17" s="11">
        <f>K17-2*G17-VLOOKUP(Y17,鋼筋號數!$A$3:$C$13,2,FALSE)</f>
        <v>36.129999999999995</v>
      </c>
      <c r="N17" s="8">
        <v>40</v>
      </c>
      <c r="O17" s="8">
        <f t="shared" si="1"/>
        <v>1600</v>
      </c>
      <c r="P17" s="8">
        <v>160</v>
      </c>
      <c r="Q17" s="8">
        <v>160</v>
      </c>
      <c r="R17" s="5" t="s">
        <v>292</v>
      </c>
      <c r="S17" s="8"/>
      <c r="T17" s="26">
        <v>12</v>
      </c>
      <c r="U17" s="8">
        <v>4833.4728000000005</v>
      </c>
      <c r="V17" s="8"/>
      <c r="W17" s="8">
        <v>1.51</v>
      </c>
      <c r="X17" s="11">
        <f t="shared" si="2"/>
        <v>24.16</v>
      </c>
      <c r="Y17" s="5" t="s">
        <v>291</v>
      </c>
      <c r="Z17" s="26">
        <v>4</v>
      </c>
      <c r="AA17" s="8"/>
      <c r="AB17" s="8">
        <v>9.6</v>
      </c>
      <c r="AC17" s="8">
        <v>9.6</v>
      </c>
      <c r="AD17" s="8">
        <v>3140.7375999999999</v>
      </c>
      <c r="AE17" s="8"/>
      <c r="AF17" s="8" t="s">
        <v>314</v>
      </c>
      <c r="AG17" s="11">
        <v>90</v>
      </c>
      <c r="AH17" s="11">
        <f>ROUND(AI17*(AB17*(N17-2*G17-VLOOKUP(Y17,鋼筋號數!$A$3:$C$13,2,FALSE))/100),2)</f>
        <v>4.51</v>
      </c>
      <c r="AI17" s="8">
        <v>1.3</v>
      </c>
      <c r="AJ17" s="8"/>
      <c r="AK17" s="24">
        <v>2.5000000000000001E-3</v>
      </c>
      <c r="AL17" s="24">
        <v>0.6</v>
      </c>
      <c r="AM17" s="24">
        <v>1</v>
      </c>
      <c r="AN17" s="24">
        <v>0.6</v>
      </c>
      <c r="AO17" s="24">
        <v>0.4</v>
      </c>
      <c r="AP17" s="24">
        <v>5.0000000000000001E-3</v>
      </c>
      <c r="AQ17" s="24">
        <v>0.01</v>
      </c>
      <c r="AR17" s="24">
        <v>0</v>
      </c>
      <c r="AS17" t="b">
        <f t="shared" si="3"/>
        <v>1</v>
      </c>
      <c r="AT17" t="b">
        <v>1</v>
      </c>
    </row>
    <row r="18" spans="1:46" x14ac:dyDescent="0.3">
      <c r="A18" s="12" t="s">
        <v>94</v>
      </c>
      <c r="B18" s="8" t="s">
        <v>322</v>
      </c>
      <c r="C18" s="8"/>
      <c r="D18" s="8">
        <v>1</v>
      </c>
      <c r="E18" s="8"/>
      <c r="F18" s="8">
        <v>397.69080000000002</v>
      </c>
      <c r="G18" s="8">
        <v>1.3</v>
      </c>
      <c r="H18" s="8"/>
      <c r="I18" s="26">
        <v>0.7</v>
      </c>
      <c r="J18" s="8">
        <v>445404.96</v>
      </c>
      <c r="K18" s="8">
        <v>40</v>
      </c>
      <c r="L18" s="11">
        <f t="shared" si="0"/>
        <v>32</v>
      </c>
      <c r="M18" s="11">
        <f>K18-2*G18-VLOOKUP(Y18,鋼筋號數!$A$3:$C$13,2,FALSE)</f>
        <v>36.446999999999996</v>
      </c>
      <c r="N18" s="8">
        <v>40</v>
      </c>
      <c r="O18" s="8">
        <f t="shared" si="1"/>
        <v>1600</v>
      </c>
      <c r="P18" s="8">
        <v>160</v>
      </c>
      <c r="Q18" s="8">
        <v>160</v>
      </c>
      <c r="R18" s="5" t="s">
        <v>292</v>
      </c>
      <c r="S18" s="8"/>
      <c r="T18" s="26">
        <v>12</v>
      </c>
      <c r="U18" s="8">
        <v>4833.4728000000005</v>
      </c>
      <c r="V18" s="8"/>
      <c r="W18" s="8">
        <v>1.51</v>
      </c>
      <c r="X18" s="11">
        <f t="shared" si="2"/>
        <v>24.16</v>
      </c>
      <c r="Y18" s="5" t="s">
        <v>290</v>
      </c>
      <c r="Z18" s="26">
        <v>4</v>
      </c>
      <c r="AA18" s="8"/>
      <c r="AB18" s="8">
        <v>7.7</v>
      </c>
      <c r="AC18" s="8">
        <v>7.7</v>
      </c>
      <c r="AD18" s="8">
        <v>3793.3584000000001</v>
      </c>
      <c r="AE18" s="8"/>
      <c r="AF18" s="8" t="s">
        <v>314</v>
      </c>
      <c r="AG18" s="11">
        <v>90</v>
      </c>
      <c r="AH18" s="11">
        <f>ROUND(AI18*(AB18*(N18-2*G18-VLOOKUP(Y18,鋼筋號數!$A$3:$C$13,2,FALSE))/100),2)</f>
        <v>1.96</v>
      </c>
      <c r="AI18" s="8">
        <v>0.70000000000000007</v>
      </c>
      <c r="AJ18" s="8"/>
      <c r="AK18" s="24">
        <v>2.5000000000000001E-3</v>
      </c>
      <c r="AL18" s="24">
        <v>0.8</v>
      </c>
      <c r="AM18" s="24">
        <v>1</v>
      </c>
      <c r="AN18" s="24">
        <v>0.7</v>
      </c>
      <c r="AO18" s="24">
        <v>0.6</v>
      </c>
      <c r="AP18" s="24">
        <v>2E-3</v>
      </c>
      <c r="AQ18" s="24">
        <v>0.01</v>
      </c>
      <c r="AR18" s="24">
        <v>0</v>
      </c>
      <c r="AS18" t="str">
        <f t="shared" si="3"/>
        <v>None</v>
      </c>
      <c r="AT18" t="b">
        <v>1</v>
      </c>
    </row>
    <row r="19" spans="1:46" x14ac:dyDescent="0.3">
      <c r="A19" s="12" t="s">
        <v>95</v>
      </c>
      <c r="B19" s="8" t="s">
        <v>322</v>
      </c>
      <c r="C19" s="8"/>
      <c r="D19" s="8">
        <v>1</v>
      </c>
      <c r="E19" s="8"/>
      <c r="F19" s="8">
        <v>407.88800000000003</v>
      </c>
      <c r="G19" s="8">
        <v>1.3</v>
      </c>
      <c r="H19" s="8"/>
      <c r="I19" s="26">
        <v>0.7</v>
      </c>
      <c r="J19" s="8">
        <v>456825.59999999998</v>
      </c>
      <c r="K19" s="8">
        <v>40</v>
      </c>
      <c r="L19" s="11">
        <f t="shared" si="0"/>
        <v>32</v>
      </c>
      <c r="M19" s="11">
        <f>K19-2*G19-VLOOKUP(Y19,鋼筋號數!$A$3:$C$13,2,FALSE)</f>
        <v>36.129999999999995</v>
      </c>
      <c r="N19" s="8">
        <v>40</v>
      </c>
      <c r="O19" s="8">
        <f t="shared" si="1"/>
        <v>1600</v>
      </c>
      <c r="P19" s="8">
        <v>160</v>
      </c>
      <c r="Q19" s="8">
        <v>160</v>
      </c>
      <c r="R19" s="5" t="s">
        <v>292</v>
      </c>
      <c r="S19" s="8"/>
      <c r="T19" s="26">
        <v>12</v>
      </c>
      <c r="U19" s="8">
        <v>4833.4728000000005</v>
      </c>
      <c r="V19" s="8"/>
      <c r="W19" s="8">
        <v>1.51</v>
      </c>
      <c r="X19" s="11">
        <f t="shared" si="2"/>
        <v>24.16</v>
      </c>
      <c r="Y19" s="5" t="s">
        <v>291</v>
      </c>
      <c r="Z19" s="26">
        <v>4</v>
      </c>
      <c r="AA19" s="8"/>
      <c r="AB19" s="8">
        <v>5.2</v>
      </c>
      <c r="AC19" s="8">
        <v>5.2</v>
      </c>
      <c r="AD19" s="8">
        <v>3140.7375999999999</v>
      </c>
      <c r="AE19" s="8"/>
      <c r="AF19" s="8" t="s">
        <v>314</v>
      </c>
      <c r="AG19" s="11">
        <v>90</v>
      </c>
      <c r="AH19" s="11">
        <f>ROUND(AI19*(AB19*(N19-2*G19-VLOOKUP(Y19,鋼筋號數!$A$3:$C$13,2,FALSE))/100),2)</f>
        <v>4.32</v>
      </c>
      <c r="AI19" s="8">
        <v>2.2999999999999998</v>
      </c>
      <c r="AJ19" s="8"/>
      <c r="AK19" s="24">
        <v>2.5000000000000001E-3</v>
      </c>
      <c r="AL19" s="24">
        <v>0.75</v>
      </c>
      <c r="AM19" s="24">
        <v>0.85</v>
      </c>
      <c r="AN19" s="24">
        <v>0.5</v>
      </c>
      <c r="AO19" s="24">
        <v>0.4</v>
      </c>
      <c r="AP19" s="24">
        <v>1.9E-2</v>
      </c>
      <c r="AQ19" s="24">
        <v>1.4999999999999999E-2</v>
      </c>
      <c r="AR19" s="24">
        <v>0</v>
      </c>
      <c r="AS19" t="b">
        <f t="shared" si="3"/>
        <v>1</v>
      </c>
      <c r="AT19" t="b">
        <v>1</v>
      </c>
    </row>
    <row r="20" spans="1:46" x14ac:dyDescent="0.3">
      <c r="A20" s="12" t="s">
        <v>96</v>
      </c>
      <c r="B20" s="8" t="s">
        <v>323</v>
      </c>
      <c r="C20" s="8"/>
      <c r="D20" s="8">
        <v>1</v>
      </c>
      <c r="E20" s="8"/>
      <c r="F20" s="8">
        <v>261.04832000000005</v>
      </c>
      <c r="G20" s="8">
        <v>4</v>
      </c>
      <c r="H20" s="8"/>
      <c r="I20" s="26">
        <v>0.2</v>
      </c>
      <c r="J20" s="8">
        <v>83513.429999999993</v>
      </c>
      <c r="K20" s="8">
        <v>40</v>
      </c>
      <c r="L20" s="11">
        <f t="shared" si="0"/>
        <v>32</v>
      </c>
      <c r="M20" s="11">
        <f>K20-2*G20-VLOOKUP(Y20,鋼筋號數!$A$3:$C$13,2,FALSE)</f>
        <v>30.73</v>
      </c>
      <c r="N20" s="8">
        <v>40</v>
      </c>
      <c r="O20" s="8">
        <f t="shared" si="1"/>
        <v>1600</v>
      </c>
      <c r="P20" s="8">
        <v>160</v>
      </c>
      <c r="Q20" s="8">
        <v>160</v>
      </c>
      <c r="R20" s="5" t="s">
        <v>293</v>
      </c>
      <c r="S20" s="8"/>
      <c r="T20" s="26">
        <v>8</v>
      </c>
      <c r="U20" s="8">
        <v>4833.4728000000005</v>
      </c>
      <c r="V20" s="8"/>
      <c r="W20" s="8">
        <v>1.5699999999999998</v>
      </c>
      <c r="X20" s="11">
        <f t="shared" si="2"/>
        <v>25.12</v>
      </c>
      <c r="Y20" s="5" t="s">
        <v>291</v>
      </c>
      <c r="Z20" s="26">
        <v>3</v>
      </c>
      <c r="AA20" s="8"/>
      <c r="AB20" s="8">
        <v>8</v>
      </c>
      <c r="AC20" s="8">
        <v>8</v>
      </c>
      <c r="AD20" s="8">
        <v>3395.6676000000002</v>
      </c>
      <c r="AE20" s="8"/>
      <c r="AF20" s="8" t="s">
        <v>301</v>
      </c>
      <c r="AG20" s="11">
        <v>90</v>
      </c>
      <c r="AH20" s="11">
        <f>ROUND(AI20*(AB20*(N20-2*G20-VLOOKUP(Y20,鋼筋號數!$A$3:$C$13,2,FALSE))/100),2)</f>
        <v>6.15</v>
      </c>
      <c r="AI20" s="8">
        <v>2.5</v>
      </c>
      <c r="AJ20" s="8"/>
      <c r="AK20" s="24">
        <v>2.5000000000000001E-3</v>
      </c>
      <c r="AL20" s="24">
        <v>0.7</v>
      </c>
      <c r="AM20" s="24">
        <v>1</v>
      </c>
      <c r="AN20" s="24">
        <v>0.35</v>
      </c>
      <c r="AO20" s="24">
        <v>0.23</v>
      </c>
      <c r="AP20" s="24">
        <v>6.5000000000000002E-2</v>
      </c>
      <c r="AQ20" s="24">
        <v>1.4999999999999999E-2</v>
      </c>
      <c r="AR20" s="24">
        <v>0</v>
      </c>
      <c r="AS20" t="b">
        <f t="shared" si="3"/>
        <v>1</v>
      </c>
      <c r="AT20" t="b">
        <v>1</v>
      </c>
    </row>
    <row r="21" spans="1:46" x14ac:dyDescent="0.3">
      <c r="A21" s="12" t="s">
        <v>97</v>
      </c>
      <c r="B21" s="8" t="s">
        <v>323</v>
      </c>
      <c r="C21" s="8"/>
      <c r="D21" s="8">
        <v>1</v>
      </c>
      <c r="E21" s="8"/>
      <c r="F21" s="8">
        <v>261.04832000000005</v>
      </c>
      <c r="G21" s="8">
        <v>4</v>
      </c>
      <c r="H21" s="8"/>
      <c r="I21" s="26">
        <v>0.2</v>
      </c>
      <c r="J21" s="8">
        <v>83513.429999999993</v>
      </c>
      <c r="K21" s="8">
        <v>40</v>
      </c>
      <c r="L21" s="11">
        <f t="shared" si="0"/>
        <v>32</v>
      </c>
      <c r="M21" s="11">
        <f>K21-2*G21-VLOOKUP(Y21,鋼筋號數!$A$3:$C$13,2,FALSE)</f>
        <v>30.73</v>
      </c>
      <c r="N21" s="8">
        <v>40</v>
      </c>
      <c r="O21" s="8">
        <f t="shared" si="1"/>
        <v>1600</v>
      </c>
      <c r="P21" s="8">
        <v>160</v>
      </c>
      <c r="Q21" s="8">
        <v>160</v>
      </c>
      <c r="R21" s="5" t="s">
        <v>293</v>
      </c>
      <c r="S21" s="8"/>
      <c r="T21" s="26">
        <v>8</v>
      </c>
      <c r="U21" s="8">
        <v>4833.4728000000005</v>
      </c>
      <c r="V21" s="8"/>
      <c r="W21" s="8">
        <v>1.5699999999999998</v>
      </c>
      <c r="X21" s="11">
        <f t="shared" si="2"/>
        <v>25.12</v>
      </c>
      <c r="Y21" s="5" t="s">
        <v>291</v>
      </c>
      <c r="Z21" s="26">
        <v>3</v>
      </c>
      <c r="AA21" s="8"/>
      <c r="AB21" s="8">
        <v>8</v>
      </c>
      <c r="AC21" s="8">
        <v>8</v>
      </c>
      <c r="AD21" s="8">
        <v>3395.6676000000002</v>
      </c>
      <c r="AE21" s="8"/>
      <c r="AF21" s="8" t="s">
        <v>301</v>
      </c>
      <c r="AG21" s="11">
        <v>90</v>
      </c>
      <c r="AH21" s="11">
        <f>ROUND(AI21*(AB21*(N21-2*G21-VLOOKUP(Y21,鋼筋號數!$A$3:$C$13,2,FALSE))/100),2)</f>
        <v>6.15</v>
      </c>
      <c r="AI21" s="8">
        <v>2.5</v>
      </c>
      <c r="AJ21" s="8"/>
      <c r="AK21" s="24">
        <v>2.5000000000000001E-3</v>
      </c>
      <c r="AL21" s="24">
        <v>0.7</v>
      </c>
      <c r="AM21" s="24">
        <v>1</v>
      </c>
      <c r="AN21" s="24">
        <v>0.35</v>
      </c>
      <c r="AO21" s="24">
        <v>0.25</v>
      </c>
      <c r="AP21" s="24">
        <v>0.06</v>
      </c>
      <c r="AQ21" s="24">
        <v>1.4999999999999999E-2</v>
      </c>
      <c r="AR21" s="24">
        <v>0</v>
      </c>
      <c r="AS21" t="b">
        <f t="shared" si="3"/>
        <v>1</v>
      </c>
      <c r="AT21" t="b">
        <v>1</v>
      </c>
    </row>
    <row r="22" spans="1:46" x14ac:dyDescent="0.3">
      <c r="A22" s="12" t="s">
        <v>98</v>
      </c>
      <c r="B22" s="8" t="s">
        <v>323</v>
      </c>
      <c r="C22" s="8"/>
      <c r="D22" s="8">
        <v>1</v>
      </c>
      <c r="E22" s="8"/>
      <c r="F22" s="8">
        <v>261.04832000000005</v>
      </c>
      <c r="G22" s="8">
        <v>4</v>
      </c>
      <c r="H22" s="8"/>
      <c r="I22" s="26">
        <v>0.2</v>
      </c>
      <c r="J22" s="8">
        <v>83513.429999999993</v>
      </c>
      <c r="K22" s="8">
        <v>40</v>
      </c>
      <c r="L22" s="11">
        <f t="shared" si="0"/>
        <v>32</v>
      </c>
      <c r="M22" s="11">
        <f>K22-2*G22-VLOOKUP(Y22,鋼筋號數!$A$3:$C$13,2,FALSE)</f>
        <v>30.73</v>
      </c>
      <c r="N22" s="8">
        <v>40</v>
      </c>
      <c r="O22" s="8">
        <f t="shared" si="1"/>
        <v>1600</v>
      </c>
      <c r="P22" s="8">
        <v>160</v>
      </c>
      <c r="Q22" s="8">
        <v>160</v>
      </c>
      <c r="R22" s="5" t="s">
        <v>293</v>
      </c>
      <c r="S22" s="8"/>
      <c r="T22" s="26">
        <v>8</v>
      </c>
      <c r="U22" s="8">
        <v>4833.4728000000005</v>
      </c>
      <c r="V22" s="8"/>
      <c r="W22" s="8">
        <v>1.5699999999999998</v>
      </c>
      <c r="X22" s="11">
        <f t="shared" si="2"/>
        <v>25.12</v>
      </c>
      <c r="Y22" s="5" t="s">
        <v>291</v>
      </c>
      <c r="Z22" s="26">
        <v>3</v>
      </c>
      <c r="AA22" s="8"/>
      <c r="AB22" s="8">
        <v>8</v>
      </c>
      <c r="AC22" s="8">
        <v>8</v>
      </c>
      <c r="AD22" s="8">
        <v>3395.6676000000002</v>
      </c>
      <c r="AE22" s="8"/>
      <c r="AF22" s="8" t="s">
        <v>315</v>
      </c>
      <c r="AG22" s="11">
        <v>90</v>
      </c>
      <c r="AH22" s="11">
        <f>ROUND(AI22*(AB22*(N22-2*G22-VLOOKUP(Y22,鋼筋號數!$A$3:$C$13,2,FALSE))/100),2)</f>
        <v>6.15</v>
      </c>
      <c r="AI22" s="8">
        <v>2.5</v>
      </c>
      <c r="AJ22" s="8"/>
      <c r="AK22" s="24">
        <v>2.5000000000000001E-3</v>
      </c>
      <c r="AL22" s="24">
        <v>0.75</v>
      </c>
      <c r="AM22" s="24">
        <v>1</v>
      </c>
      <c r="AN22" s="24">
        <v>0.4</v>
      </c>
      <c r="AO22" s="24">
        <v>0.26</v>
      </c>
      <c r="AP22" s="24">
        <v>3.5000000000000003E-2</v>
      </c>
      <c r="AQ22" s="24">
        <v>0.03</v>
      </c>
      <c r="AR22" s="24">
        <v>0</v>
      </c>
      <c r="AS22" t="b">
        <f t="shared" si="3"/>
        <v>1</v>
      </c>
      <c r="AT22" t="b">
        <v>1</v>
      </c>
    </row>
    <row r="23" spans="1:46" x14ac:dyDescent="0.3">
      <c r="A23" s="12" t="s">
        <v>99</v>
      </c>
      <c r="B23" s="8" t="s">
        <v>323</v>
      </c>
      <c r="C23" s="8"/>
      <c r="D23" s="8">
        <v>1</v>
      </c>
      <c r="E23" s="8"/>
      <c r="F23" s="8">
        <v>261.04832000000005</v>
      </c>
      <c r="G23" s="8">
        <v>4</v>
      </c>
      <c r="H23" s="8"/>
      <c r="I23" s="26">
        <v>0.2</v>
      </c>
      <c r="J23" s="8">
        <v>83513.429999999993</v>
      </c>
      <c r="K23" s="8">
        <v>40</v>
      </c>
      <c r="L23" s="11">
        <f t="shared" si="0"/>
        <v>32</v>
      </c>
      <c r="M23" s="11">
        <f>K23-2*G23-VLOOKUP(Y23,鋼筋號數!$A$3:$C$13,2,FALSE)</f>
        <v>30.73</v>
      </c>
      <c r="N23" s="8">
        <v>40</v>
      </c>
      <c r="O23" s="8">
        <f t="shared" si="1"/>
        <v>1600</v>
      </c>
      <c r="P23" s="8">
        <v>160</v>
      </c>
      <c r="Q23" s="8">
        <v>160</v>
      </c>
      <c r="R23" s="5" t="s">
        <v>293</v>
      </c>
      <c r="S23" s="8"/>
      <c r="T23" s="26">
        <v>8</v>
      </c>
      <c r="U23" s="8">
        <v>4833.4728000000005</v>
      </c>
      <c r="V23" s="8"/>
      <c r="W23" s="8">
        <v>1.5699999999999998</v>
      </c>
      <c r="X23" s="11">
        <f t="shared" si="2"/>
        <v>25.12</v>
      </c>
      <c r="Y23" s="5" t="s">
        <v>291</v>
      </c>
      <c r="Z23" s="26">
        <v>3</v>
      </c>
      <c r="AA23" s="8"/>
      <c r="AB23" s="8">
        <v>8</v>
      </c>
      <c r="AC23" s="8">
        <v>8</v>
      </c>
      <c r="AD23" s="8">
        <v>3395.6676000000002</v>
      </c>
      <c r="AE23" s="8"/>
      <c r="AF23" s="8" t="s">
        <v>301</v>
      </c>
      <c r="AG23" s="11">
        <v>90</v>
      </c>
      <c r="AH23" s="11">
        <f>ROUND(AI23*(AB23*(N23-2*G23-VLOOKUP(Y23,鋼筋號數!$A$3:$C$13,2,FALSE))/100),2)</f>
        <v>6.15</v>
      </c>
      <c r="AI23" s="8">
        <v>2.5</v>
      </c>
      <c r="AJ23" s="8"/>
      <c r="AK23" s="24">
        <v>2.5000000000000001E-3</v>
      </c>
      <c r="AL23" s="24">
        <v>0.7</v>
      </c>
      <c r="AM23" s="24">
        <v>1</v>
      </c>
      <c r="AN23" s="24">
        <v>0.4</v>
      </c>
      <c r="AO23" s="24">
        <v>0.22</v>
      </c>
      <c r="AP23" s="24">
        <v>4.2999999999999997E-2</v>
      </c>
      <c r="AQ23" s="24">
        <v>0.02</v>
      </c>
      <c r="AR23" s="24">
        <v>0</v>
      </c>
      <c r="AS23" t="b">
        <f t="shared" si="3"/>
        <v>1</v>
      </c>
      <c r="AT23" t="b">
        <v>1</v>
      </c>
    </row>
    <row r="24" spans="1:46" x14ac:dyDescent="0.3">
      <c r="A24" s="12" t="s">
        <v>100</v>
      </c>
      <c r="B24" s="8" t="s">
        <v>323</v>
      </c>
      <c r="C24" s="8"/>
      <c r="D24" s="8">
        <v>1</v>
      </c>
      <c r="E24" s="8"/>
      <c r="F24" s="8">
        <v>326.31040000000002</v>
      </c>
      <c r="G24" s="8">
        <v>4</v>
      </c>
      <c r="H24" s="8"/>
      <c r="I24" s="26">
        <v>0.1</v>
      </c>
      <c r="J24" s="8">
        <v>98706.959999999992</v>
      </c>
      <c r="K24" s="8">
        <v>55</v>
      </c>
      <c r="L24" s="11">
        <f t="shared" si="0"/>
        <v>44</v>
      </c>
      <c r="M24" s="11">
        <f>K24-2*G24-VLOOKUP(Y24,鋼筋號數!$A$3:$C$13,2,FALSE)</f>
        <v>45.73</v>
      </c>
      <c r="N24" s="8">
        <v>55</v>
      </c>
      <c r="O24" s="8">
        <f t="shared" si="1"/>
        <v>3025</v>
      </c>
      <c r="P24" s="8">
        <v>165</v>
      </c>
      <c r="Q24" s="8">
        <v>165</v>
      </c>
      <c r="R24" s="5" t="s">
        <v>293</v>
      </c>
      <c r="S24" s="8"/>
      <c r="T24" s="26">
        <v>12</v>
      </c>
      <c r="U24" s="8">
        <v>5210.7692000000006</v>
      </c>
      <c r="V24" s="8"/>
      <c r="W24" s="8">
        <v>1.25</v>
      </c>
      <c r="X24" s="11">
        <f t="shared" si="2"/>
        <v>37.81</v>
      </c>
      <c r="Y24" s="5" t="s">
        <v>291</v>
      </c>
      <c r="Z24" s="26">
        <v>4</v>
      </c>
      <c r="AA24" s="8"/>
      <c r="AB24" s="8">
        <v>11</v>
      </c>
      <c r="AC24" s="8">
        <v>11</v>
      </c>
      <c r="AD24" s="8">
        <v>3314.09</v>
      </c>
      <c r="AE24" s="8"/>
      <c r="AF24" s="8" t="s">
        <v>301</v>
      </c>
      <c r="AG24" s="11">
        <v>90</v>
      </c>
      <c r="AH24" s="11">
        <f>ROUND(AI24*(AB24*(N24-2*G24-VLOOKUP(Y24,鋼筋號數!$A$3:$C$13,2,FALSE))/100),2)</f>
        <v>8.5500000000000007</v>
      </c>
      <c r="AI24" s="8">
        <v>1.7000000000000002</v>
      </c>
      <c r="AJ24" s="8"/>
      <c r="AK24" s="24">
        <v>2.5000000000000001E-3</v>
      </c>
      <c r="AL24" s="24">
        <v>0.85</v>
      </c>
      <c r="AM24" s="24">
        <v>1</v>
      </c>
      <c r="AN24" s="24">
        <v>0.7</v>
      </c>
      <c r="AO24" s="24">
        <v>0.18</v>
      </c>
      <c r="AP24" s="24">
        <v>0.05</v>
      </c>
      <c r="AQ24" s="24">
        <v>0.01</v>
      </c>
      <c r="AR24" s="24">
        <v>0</v>
      </c>
      <c r="AS24" t="b">
        <f t="shared" si="3"/>
        <v>1</v>
      </c>
      <c r="AT24" t="b">
        <v>1</v>
      </c>
    </row>
    <row r="25" spans="1:46" x14ac:dyDescent="0.3">
      <c r="A25" s="12" t="s">
        <v>101</v>
      </c>
      <c r="B25" s="8" t="s">
        <v>323</v>
      </c>
      <c r="C25" s="8"/>
      <c r="D25" s="8">
        <v>1</v>
      </c>
      <c r="E25" s="8"/>
      <c r="F25" s="8">
        <v>326.31040000000002</v>
      </c>
      <c r="G25" s="8">
        <v>4</v>
      </c>
      <c r="H25" s="8"/>
      <c r="I25" s="26">
        <v>0.1</v>
      </c>
      <c r="J25" s="8">
        <v>98706.959999999992</v>
      </c>
      <c r="K25" s="8">
        <v>55</v>
      </c>
      <c r="L25" s="11">
        <f t="shared" si="0"/>
        <v>44</v>
      </c>
      <c r="M25" s="11">
        <f>K25-2*G25-VLOOKUP(Y25,鋼筋號數!$A$3:$C$13,2,FALSE)</f>
        <v>45.73</v>
      </c>
      <c r="N25" s="8">
        <v>55</v>
      </c>
      <c r="O25" s="8">
        <f t="shared" si="1"/>
        <v>3025</v>
      </c>
      <c r="P25" s="8">
        <v>165</v>
      </c>
      <c r="Q25" s="8">
        <v>165</v>
      </c>
      <c r="R25" s="5" t="s">
        <v>293</v>
      </c>
      <c r="S25" s="8"/>
      <c r="T25" s="26">
        <v>12</v>
      </c>
      <c r="U25" s="8">
        <v>5210.7692000000006</v>
      </c>
      <c r="V25" s="8"/>
      <c r="W25" s="8">
        <v>1.25</v>
      </c>
      <c r="X25" s="11">
        <f t="shared" si="2"/>
        <v>37.81</v>
      </c>
      <c r="Y25" s="5" t="s">
        <v>291</v>
      </c>
      <c r="Z25" s="26">
        <v>4</v>
      </c>
      <c r="AA25" s="8"/>
      <c r="AB25" s="8">
        <v>11</v>
      </c>
      <c r="AC25" s="8">
        <v>11</v>
      </c>
      <c r="AD25" s="8">
        <v>3314.09</v>
      </c>
      <c r="AE25" s="8"/>
      <c r="AF25" s="8" t="s">
        <v>316</v>
      </c>
      <c r="AG25" s="11">
        <v>90</v>
      </c>
      <c r="AH25" s="11">
        <f>ROUND(AI25*(AB25*(N25-2*G25-VLOOKUP(Y25,鋼筋號數!$A$3:$C$13,2,FALSE))/100),2)</f>
        <v>8.5500000000000007</v>
      </c>
      <c r="AI25" s="8">
        <v>1.7000000000000002</v>
      </c>
      <c r="AJ25" s="8"/>
      <c r="AK25" s="24">
        <v>2.5000000000000001E-3</v>
      </c>
      <c r="AL25" s="24">
        <v>0.85</v>
      </c>
      <c r="AM25" s="24">
        <v>1</v>
      </c>
      <c r="AN25" s="24">
        <v>0.55000000000000004</v>
      </c>
      <c r="AO25" s="24">
        <v>0.22</v>
      </c>
      <c r="AP25" s="24">
        <v>5.6000000000000001E-2</v>
      </c>
      <c r="AQ25" s="24">
        <v>1.4999999999999999E-2</v>
      </c>
      <c r="AR25" s="24">
        <v>0</v>
      </c>
      <c r="AS25" t="b">
        <f t="shared" si="3"/>
        <v>1</v>
      </c>
      <c r="AT25" t="b">
        <v>1</v>
      </c>
    </row>
    <row r="26" spans="1:46" x14ac:dyDescent="0.3">
      <c r="A26" s="12" t="s">
        <v>102</v>
      </c>
      <c r="B26" s="8" t="s">
        <v>323</v>
      </c>
      <c r="C26" s="8"/>
      <c r="D26" s="8">
        <v>1</v>
      </c>
      <c r="E26" s="8"/>
      <c r="F26" s="8">
        <v>327.33012000000002</v>
      </c>
      <c r="G26" s="8">
        <v>4</v>
      </c>
      <c r="H26" s="8"/>
      <c r="I26" s="26">
        <v>0.3</v>
      </c>
      <c r="J26" s="8">
        <v>297038.61</v>
      </c>
      <c r="K26" s="8">
        <v>55</v>
      </c>
      <c r="L26" s="11">
        <f t="shared" si="0"/>
        <v>44</v>
      </c>
      <c r="M26" s="11">
        <f>K26-2*G26-VLOOKUP(Y26,鋼筋號數!$A$3:$C$13,2,FALSE)</f>
        <v>45.73</v>
      </c>
      <c r="N26" s="8">
        <v>55</v>
      </c>
      <c r="O26" s="8">
        <f t="shared" si="1"/>
        <v>3025</v>
      </c>
      <c r="P26" s="8">
        <v>165</v>
      </c>
      <c r="Q26" s="8">
        <v>165</v>
      </c>
      <c r="R26" s="5" t="s">
        <v>293</v>
      </c>
      <c r="S26" s="8"/>
      <c r="T26" s="26">
        <v>12</v>
      </c>
      <c r="U26" s="8">
        <v>5210.7692000000006</v>
      </c>
      <c r="V26" s="8"/>
      <c r="W26" s="8">
        <v>1.25</v>
      </c>
      <c r="X26" s="11">
        <f t="shared" si="2"/>
        <v>37.81</v>
      </c>
      <c r="Y26" s="5" t="s">
        <v>291</v>
      </c>
      <c r="Z26" s="26">
        <v>4</v>
      </c>
      <c r="AA26" s="8"/>
      <c r="AB26" s="8">
        <v>9</v>
      </c>
      <c r="AC26" s="8">
        <v>9</v>
      </c>
      <c r="AD26" s="8">
        <v>3314.09</v>
      </c>
      <c r="AE26" s="8"/>
      <c r="AF26" s="8" t="s">
        <v>301</v>
      </c>
      <c r="AG26" s="11">
        <v>90</v>
      </c>
      <c r="AH26" s="11">
        <f>ROUND(AI26*(AB26*(N26-2*G26-VLOOKUP(Y26,鋼筋號數!$A$3:$C$13,2,FALSE))/100),2)</f>
        <v>8.64</v>
      </c>
      <c r="AI26" s="8">
        <v>2.1</v>
      </c>
      <c r="AJ26" s="8"/>
      <c r="AK26" s="24">
        <v>2.5000000000000001E-3</v>
      </c>
      <c r="AL26" s="24">
        <v>0.8</v>
      </c>
      <c r="AM26" s="24">
        <v>1</v>
      </c>
      <c r="AN26" s="24">
        <v>0.8</v>
      </c>
      <c r="AO26" s="24">
        <v>0.22</v>
      </c>
      <c r="AP26" s="24">
        <v>5.2999999999999999E-2</v>
      </c>
      <c r="AQ26" s="24">
        <v>1.2E-2</v>
      </c>
      <c r="AR26" s="24">
        <v>0</v>
      </c>
      <c r="AS26" t="b">
        <f t="shared" si="3"/>
        <v>1</v>
      </c>
      <c r="AT26" t="b">
        <v>1</v>
      </c>
    </row>
    <row r="27" spans="1:46" x14ac:dyDescent="0.3">
      <c r="A27" s="12" t="s">
        <v>103</v>
      </c>
      <c r="B27" s="8" t="s">
        <v>323</v>
      </c>
      <c r="C27" s="8"/>
      <c r="D27" s="8">
        <v>1</v>
      </c>
      <c r="E27" s="8"/>
      <c r="F27" s="8">
        <v>327.33012000000002</v>
      </c>
      <c r="G27" s="8">
        <v>4</v>
      </c>
      <c r="H27" s="8"/>
      <c r="I27" s="26">
        <v>0.3</v>
      </c>
      <c r="J27" s="8">
        <v>297038.61</v>
      </c>
      <c r="K27" s="8">
        <v>55</v>
      </c>
      <c r="L27" s="11">
        <f t="shared" si="0"/>
        <v>44</v>
      </c>
      <c r="M27" s="11">
        <f>K27-2*G27-VLOOKUP(Y27,鋼筋號數!$A$3:$C$13,2,FALSE)</f>
        <v>45.73</v>
      </c>
      <c r="N27" s="8">
        <v>55</v>
      </c>
      <c r="O27" s="8">
        <f t="shared" si="1"/>
        <v>3025</v>
      </c>
      <c r="P27" s="8">
        <v>165</v>
      </c>
      <c r="Q27" s="8">
        <v>165</v>
      </c>
      <c r="R27" s="5" t="s">
        <v>293</v>
      </c>
      <c r="S27" s="8"/>
      <c r="T27" s="26">
        <v>12</v>
      </c>
      <c r="U27" s="8">
        <v>5210.7692000000006</v>
      </c>
      <c r="V27" s="8"/>
      <c r="W27" s="8">
        <v>1.25</v>
      </c>
      <c r="X27" s="11">
        <f t="shared" si="2"/>
        <v>37.81</v>
      </c>
      <c r="Y27" s="5" t="s">
        <v>291</v>
      </c>
      <c r="Z27" s="26">
        <v>4</v>
      </c>
      <c r="AA27" s="8"/>
      <c r="AB27" s="8">
        <v>9</v>
      </c>
      <c r="AC27" s="8">
        <v>9</v>
      </c>
      <c r="AD27" s="8">
        <v>3314.09</v>
      </c>
      <c r="AE27" s="8"/>
      <c r="AF27" s="8" t="s">
        <v>316</v>
      </c>
      <c r="AG27" s="11">
        <v>90</v>
      </c>
      <c r="AH27" s="11">
        <f>ROUND(AI27*(AB27*(N27-2*G27-VLOOKUP(Y27,鋼筋號數!$A$3:$C$13,2,FALSE))/100),2)</f>
        <v>8.64</v>
      </c>
      <c r="AI27" s="8">
        <v>2.1</v>
      </c>
      <c r="AJ27" s="8"/>
      <c r="AK27" s="24">
        <v>2.5000000000000001E-3</v>
      </c>
      <c r="AL27" s="24">
        <v>0.9</v>
      </c>
      <c r="AM27" s="24">
        <v>1</v>
      </c>
      <c r="AN27" s="24">
        <v>0.8</v>
      </c>
      <c r="AO27" s="24">
        <v>0.19</v>
      </c>
      <c r="AP27" s="24">
        <v>3.5000000000000003E-2</v>
      </c>
      <c r="AQ27" s="24">
        <v>1.4999999999999999E-2</v>
      </c>
      <c r="AR27" s="24">
        <v>0</v>
      </c>
      <c r="AS27" t="b">
        <f t="shared" si="3"/>
        <v>1</v>
      </c>
      <c r="AT27" t="b">
        <v>1</v>
      </c>
    </row>
    <row r="28" spans="1:46" x14ac:dyDescent="0.3">
      <c r="A28" s="12" t="s">
        <v>104</v>
      </c>
      <c r="B28" s="8" t="s">
        <v>324</v>
      </c>
      <c r="C28" s="8"/>
      <c r="D28" s="8">
        <v>1</v>
      </c>
      <c r="E28" s="8"/>
      <c r="F28" s="8">
        <v>274.30468000000002</v>
      </c>
      <c r="G28" s="8">
        <v>2.4</v>
      </c>
      <c r="H28" s="8"/>
      <c r="I28" s="26">
        <v>0.1</v>
      </c>
      <c r="J28" s="8">
        <v>65872.62</v>
      </c>
      <c r="K28" s="8">
        <v>60</v>
      </c>
      <c r="L28" s="11">
        <f t="shared" si="0"/>
        <v>48</v>
      </c>
      <c r="M28" s="11">
        <f>K28-2*G28-VLOOKUP(Y28,鋼筋號數!$A$3:$C$13,2,FALSE)</f>
        <v>53.93</v>
      </c>
      <c r="N28" s="8">
        <v>40</v>
      </c>
      <c r="O28" s="8">
        <f t="shared" si="1"/>
        <v>2400</v>
      </c>
      <c r="P28" s="8">
        <v>178.4</v>
      </c>
      <c r="Q28" s="8">
        <v>178.4</v>
      </c>
      <c r="R28" s="5" t="s">
        <v>295</v>
      </c>
      <c r="S28" s="8"/>
      <c r="T28" s="26">
        <v>10</v>
      </c>
      <c r="U28" s="8">
        <v>4405.1904000000004</v>
      </c>
      <c r="V28" s="8"/>
      <c r="W28" s="8">
        <v>1.8800000000000001</v>
      </c>
      <c r="X28" s="11">
        <f t="shared" si="2"/>
        <v>45.12</v>
      </c>
      <c r="Y28" s="5" t="s">
        <v>291</v>
      </c>
      <c r="Z28" s="26">
        <v>3</v>
      </c>
      <c r="AA28" s="8"/>
      <c r="AB28" s="8">
        <v>8</v>
      </c>
      <c r="AC28" s="8">
        <v>8</v>
      </c>
      <c r="AD28" s="8">
        <v>3110.1460000000002</v>
      </c>
      <c r="AE28" s="8"/>
      <c r="AF28" s="8" t="s">
        <v>317</v>
      </c>
      <c r="AG28" s="11">
        <v>90</v>
      </c>
      <c r="AH28" s="11">
        <f>ROUND(AI28*(AB28*(N28-2*G28-VLOOKUP(Y28,鋼筋號數!$A$3:$C$13,2,FALSE))/100),2)</f>
        <v>5.97</v>
      </c>
      <c r="AI28" s="8">
        <v>2.1999999999999997</v>
      </c>
      <c r="AJ28" s="8"/>
      <c r="AK28" s="24">
        <v>2.5000000000000001E-3</v>
      </c>
      <c r="AL28" s="24">
        <v>0.9</v>
      </c>
      <c r="AM28" s="24">
        <v>1</v>
      </c>
      <c r="AN28" s="24">
        <v>0.9</v>
      </c>
      <c r="AO28" s="24">
        <v>0.2</v>
      </c>
      <c r="AP28" s="24">
        <v>4.8000000000000001E-2</v>
      </c>
      <c r="AQ28" s="24">
        <v>0.01</v>
      </c>
      <c r="AR28" s="24">
        <v>0</v>
      </c>
      <c r="AS28" t="b">
        <f t="shared" si="3"/>
        <v>1</v>
      </c>
      <c r="AT28" t="b">
        <v>1</v>
      </c>
    </row>
    <row r="29" spans="1:46" x14ac:dyDescent="0.3">
      <c r="A29" s="12" t="s">
        <v>105</v>
      </c>
      <c r="B29" s="8" t="s">
        <v>325</v>
      </c>
      <c r="C29" s="8"/>
      <c r="D29" s="8">
        <v>1</v>
      </c>
      <c r="E29" s="8"/>
      <c r="F29" s="8">
        <v>210.06232000000003</v>
      </c>
      <c r="G29" s="8">
        <v>0</v>
      </c>
      <c r="H29" s="8"/>
      <c r="I29" s="26">
        <v>0.33300000000000002</v>
      </c>
      <c r="J29" s="8">
        <v>43745.13</v>
      </c>
      <c r="K29" s="8">
        <v>25</v>
      </c>
      <c r="L29" s="11">
        <f t="shared" si="0"/>
        <v>20</v>
      </c>
      <c r="M29" s="11">
        <f>K29-2*G29-VLOOKUP(Y29,鋼筋號數!$A$3:$C$13,2,FALSE)</f>
        <v>24.364999999999998</v>
      </c>
      <c r="N29" s="8">
        <v>25</v>
      </c>
      <c r="O29" s="8">
        <f t="shared" si="1"/>
        <v>625</v>
      </c>
      <c r="P29" s="8">
        <v>37.5</v>
      </c>
      <c r="Q29" s="8">
        <v>37.5</v>
      </c>
      <c r="R29" s="5" t="s">
        <v>290</v>
      </c>
      <c r="S29" s="8"/>
      <c r="T29" s="26">
        <v>6</v>
      </c>
      <c r="U29" s="8">
        <v>4005.4601600000001</v>
      </c>
      <c r="V29" s="8"/>
      <c r="W29" s="8">
        <v>0.67999999999999994</v>
      </c>
      <c r="X29" s="11">
        <f t="shared" si="2"/>
        <v>4.25</v>
      </c>
      <c r="Y29" s="5" t="s">
        <v>289</v>
      </c>
      <c r="Z29" s="26">
        <v>3</v>
      </c>
      <c r="AA29" s="8"/>
      <c r="AB29" s="8">
        <v>3.2</v>
      </c>
      <c r="AC29" s="8">
        <v>3.2</v>
      </c>
      <c r="AD29" s="8">
        <v>3293.6956</v>
      </c>
      <c r="AE29" s="8"/>
      <c r="AF29" s="8" t="s">
        <v>302</v>
      </c>
      <c r="AG29" s="11">
        <v>90</v>
      </c>
      <c r="AH29" s="11">
        <f>ROUND(AI29*(AB29*(N29-2*G29-VLOOKUP(Y29,鋼筋號數!$A$3:$C$13,2,FALSE))/100),2)</f>
        <v>0.94</v>
      </c>
      <c r="AI29" s="8">
        <v>1.2</v>
      </c>
      <c r="AJ29" s="8"/>
      <c r="AK29" s="24">
        <v>2.5000000000000001E-3</v>
      </c>
      <c r="AL29" s="24">
        <v>0.98</v>
      </c>
      <c r="AM29" s="24">
        <v>1</v>
      </c>
      <c r="AN29" s="24">
        <v>0.7</v>
      </c>
      <c r="AO29" s="24">
        <v>0.43</v>
      </c>
      <c r="AP29" s="24">
        <v>3.5000000000000003E-2</v>
      </c>
      <c r="AQ29" s="24">
        <v>0.01</v>
      </c>
      <c r="AR29" s="24">
        <v>0</v>
      </c>
      <c r="AS29" t="str">
        <f t="shared" si="3"/>
        <v>None</v>
      </c>
      <c r="AT29" t="b">
        <v>1</v>
      </c>
    </row>
    <row r="30" spans="1:46" x14ac:dyDescent="0.3">
      <c r="A30" s="12" t="s">
        <v>106</v>
      </c>
      <c r="B30" s="8" t="s">
        <v>326</v>
      </c>
      <c r="C30" s="8"/>
      <c r="D30" s="8">
        <v>1</v>
      </c>
      <c r="E30" s="8"/>
      <c r="F30" s="8">
        <v>252.89056000000002</v>
      </c>
      <c r="G30" s="8">
        <v>3.15</v>
      </c>
      <c r="H30" s="8"/>
      <c r="I30" s="26">
        <v>3.2000000000000001E-2</v>
      </c>
      <c r="J30" s="8">
        <v>12950.19</v>
      </c>
      <c r="K30" s="8">
        <v>40</v>
      </c>
      <c r="L30" s="11">
        <f t="shared" si="0"/>
        <v>32</v>
      </c>
      <c r="M30" s="11">
        <f>K30-2*G30-VLOOKUP(Y30,鋼筋號數!$A$3:$C$13,2,FALSE)</f>
        <v>32.747</v>
      </c>
      <c r="N30" s="8">
        <v>40</v>
      </c>
      <c r="O30" s="8">
        <f t="shared" si="1"/>
        <v>1600</v>
      </c>
      <c r="P30" s="8">
        <v>160</v>
      </c>
      <c r="Q30" s="8">
        <v>160</v>
      </c>
      <c r="R30" s="5" t="s">
        <v>293</v>
      </c>
      <c r="S30" s="8"/>
      <c r="T30" s="26">
        <v>8</v>
      </c>
      <c r="U30" s="8">
        <v>3691.3864000000003</v>
      </c>
      <c r="V30" s="8"/>
      <c r="W30" s="8">
        <v>1.4200000000000002</v>
      </c>
      <c r="X30" s="11">
        <f t="shared" si="2"/>
        <v>22.72</v>
      </c>
      <c r="Y30" s="5" t="s">
        <v>290</v>
      </c>
      <c r="Z30" s="26">
        <v>2</v>
      </c>
      <c r="AA30" s="8"/>
      <c r="AB30" s="8">
        <v>10</v>
      </c>
      <c r="AC30" s="8">
        <v>10</v>
      </c>
      <c r="AD30" s="8">
        <v>3314.09</v>
      </c>
      <c r="AE30" s="8"/>
      <c r="AF30" s="8" t="s">
        <v>299</v>
      </c>
      <c r="AG30" s="11">
        <v>90</v>
      </c>
      <c r="AH30" s="11">
        <f>ROUND(AI30*(AB30*(N30-2*G30-VLOOKUP(Y30,鋼筋號數!$A$3:$C$13,2,FALSE))/100),2)</f>
        <v>0.98</v>
      </c>
      <c r="AI30" s="8">
        <v>0.3</v>
      </c>
      <c r="AJ30" s="8"/>
      <c r="AK30" s="24">
        <v>2.5000000000000001E-3</v>
      </c>
      <c r="AL30" s="24">
        <v>0.9</v>
      </c>
      <c r="AM30" s="24">
        <v>1</v>
      </c>
      <c r="AN30" s="24">
        <v>0.8</v>
      </c>
      <c r="AO30" s="28">
        <v>0.6</v>
      </c>
      <c r="AP30" s="24">
        <v>4.7E-2</v>
      </c>
      <c r="AQ30" s="24">
        <v>0.01</v>
      </c>
      <c r="AR30" s="24">
        <v>0</v>
      </c>
      <c r="AS30" t="str">
        <f t="shared" si="3"/>
        <v>None</v>
      </c>
      <c r="AT30" t="b">
        <v>1</v>
      </c>
    </row>
    <row r="31" spans="1:46" x14ac:dyDescent="0.3">
      <c r="A31" s="12" t="s">
        <v>164</v>
      </c>
      <c r="B31" s="8" t="s">
        <v>326</v>
      </c>
      <c r="C31" s="8"/>
      <c r="D31" s="8">
        <v>1</v>
      </c>
      <c r="E31" s="8"/>
      <c r="F31" s="8">
        <v>252.89056000000002</v>
      </c>
      <c r="G31" s="8">
        <v>3.15</v>
      </c>
      <c r="H31" s="8"/>
      <c r="I31" s="26">
        <v>3.2000000000000001E-2</v>
      </c>
      <c r="J31" s="8">
        <v>12950.19</v>
      </c>
      <c r="K31" s="8">
        <v>40</v>
      </c>
      <c r="L31" s="11">
        <f t="shared" si="0"/>
        <v>32</v>
      </c>
      <c r="M31" s="11">
        <f>K31-2*G31-VLOOKUP(Y31,鋼筋號數!$A$3:$C$13,2,FALSE)</f>
        <v>32.747</v>
      </c>
      <c r="N31" s="8">
        <v>40</v>
      </c>
      <c r="O31" s="8">
        <f t="shared" si="1"/>
        <v>1600</v>
      </c>
      <c r="P31" s="8">
        <v>160</v>
      </c>
      <c r="Q31" s="8">
        <v>160</v>
      </c>
      <c r="R31" s="5" t="s">
        <v>293</v>
      </c>
      <c r="S31" s="8"/>
      <c r="T31" s="26">
        <v>8</v>
      </c>
      <c r="U31" s="8">
        <v>3691.3864000000003</v>
      </c>
      <c r="V31" s="8"/>
      <c r="W31" s="8">
        <v>1.4200000000000002</v>
      </c>
      <c r="X31" s="11">
        <f t="shared" si="2"/>
        <v>22.72</v>
      </c>
      <c r="Y31" s="5" t="s">
        <v>290</v>
      </c>
      <c r="Z31" s="26">
        <v>2</v>
      </c>
      <c r="AA31" s="8"/>
      <c r="AB31" s="8">
        <v>10</v>
      </c>
      <c r="AC31" s="8">
        <v>10</v>
      </c>
      <c r="AD31" s="8">
        <v>3314.09</v>
      </c>
      <c r="AE31" s="8"/>
      <c r="AF31" s="8" t="s">
        <v>299</v>
      </c>
      <c r="AG31" s="11">
        <v>90</v>
      </c>
      <c r="AH31" s="11">
        <f>ROUND(AI31*(AB31*(N31-2*G31-VLOOKUP(Y31,鋼筋號數!$A$3:$C$13,2,FALSE))/100),2)</f>
        <v>0.98</v>
      </c>
      <c r="AI31" s="8">
        <v>0.3</v>
      </c>
      <c r="AJ31" s="8"/>
      <c r="AK31" s="24">
        <v>2.5000000000000001E-3</v>
      </c>
      <c r="AL31" s="25">
        <v>1</v>
      </c>
      <c r="AM31" s="24">
        <v>1</v>
      </c>
      <c r="AN31" s="24">
        <v>0.8</v>
      </c>
      <c r="AO31" s="24">
        <v>0.8</v>
      </c>
      <c r="AP31" s="24">
        <v>4.4999999999999998E-2</v>
      </c>
      <c r="AQ31" s="24">
        <v>0.01</v>
      </c>
      <c r="AR31" s="24">
        <v>0</v>
      </c>
      <c r="AS31" t="str">
        <f t="shared" si="3"/>
        <v>None</v>
      </c>
      <c r="AT31" t="b">
        <v>1</v>
      </c>
    </row>
    <row r="32" spans="1:46" x14ac:dyDescent="0.3">
      <c r="A32" s="12" t="s">
        <v>107</v>
      </c>
      <c r="B32" s="8" t="s">
        <v>326</v>
      </c>
      <c r="C32" s="8"/>
      <c r="D32" s="8">
        <v>1</v>
      </c>
      <c r="E32" s="8"/>
      <c r="F32" s="8">
        <v>252.89056000000002</v>
      </c>
      <c r="G32" s="8">
        <v>3.15</v>
      </c>
      <c r="H32" s="8"/>
      <c r="I32" s="26">
        <v>3.2000000000000001E-2</v>
      </c>
      <c r="J32" s="8">
        <v>12950.19</v>
      </c>
      <c r="K32" s="8">
        <v>40</v>
      </c>
      <c r="L32" s="11">
        <f t="shared" si="0"/>
        <v>32</v>
      </c>
      <c r="M32" s="11">
        <f>K32-2*G32-VLOOKUP(Y32,鋼筋號數!$A$3:$C$13,2,FALSE)</f>
        <v>32.747</v>
      </c>
      <c r="N32" s="8">
        <v>40</v>
      </c>
      <c r="O32" s="8">
        <f t="shared" si="1"/>
        <v>1600</v>
      </c>
      <c r="P32" s="8">
        <v>160</v>
      </c>
      <c r="Q32" s="8">
        <v>160</v>
      </c>
      <c r="R32" s="5" t="s">
        <v>293</v>
      </c>
      <c r="S32" s="8"/>
      <c r="T32" s="26">
        <v>8</v>
      </c>
      <c r="U32" s="8">
        <v>3691.3864000000003</v>
      </c>
      <c r="V32" s="8"/>
      <c r="W32" s="8">
        <v>1.4200000000000002</v>
      </c>
      <c r="X32" s="11">
        <f t="shared" si="2"/>
        <v>22.72</v>
      </c>
      <c r="Y32" s="5" t="s">
        <v>290</v>
      </c>
      <c r="Z32" s="26">
        <v>2</v>
      </c>
      <c r="AA32" s="8"/>
      <c r="AB32" s="8">
        <v>10</v>
      </c>
      <c r="AC32" s="8">
        <v>10</v>
      </c>
      <c r="AD32" s="8">
        <v>3314.09</v>
      </c>
      <c r="AE32" s="8"/>
      <c r="AF32" s="8" t="s">
        <v>299</v>
      </c>
      <c r="AG32" s="11">
        <v>90</v>
      </c>
      <c r="AH32" s="11">
        <f>ROUND(AI32*(AB32*(N32-2*G32-VLOOKUP(Y32,鋼筋號數!$A$3:$C$13,2,FALSE))/100),2)</f>
        <v>0.98</v>
      </c>
      <c r="AI32" s="8">
        <v>0.3</v>
      </c>
      <c r="AJ32" s="8"/>
      <c r="AK32" s="24">
        <v>2.5000000000000001E-3</v>
      </c>
      <c r="AL32" s="24">
        <v>0.9</v>
      </c>
      <c r="AM32" s="24">
        <v>1</v>
      </c>
      <c r="AN32" s="24">
        <v>0.8</v>
      </c>
      <c r="AO32" s="24">
        <v>0.6</v>
      </c>
      <c r="AP32" s="24">
        <v>4.8000000000000001E-2</v>
      </c>
      <c r="AQ32" s="24">
        <v>0.01</v>
      </c>
      <c r="AR32" s="24">
        <v>0</v>
      </c>
      <c r="AS32" t="str">
        <f t="shared" si="3"/>
        <v>None</v>
      </c>
      <c r="AT32" t="b">
        <v>1</v>
      </c>
    </row>
    <row r="33" spans="1:46" x14ac:dyDescent="0.3">
      <c r="A33" s="12" t="s">
        <v>108</v>
      </c>
      <c r="B33" s="8" t="s">
        <v>273</v>
      </c>
      <c r="C33" s="8"/>
      <c r="D33" s="8">
        <v>1</v>
      </c>
      <c r="E33" s="8"/>
      <c r="F33" s="8">
        <v>215.16092000000003</v>
      </c>
      <c r="G33" s="8">
        <v>1.25</v>
      </c>
      <c r="H33" s="8"/>
      <c r="I33" s="26">
        <v>0.8</v>
      </c>
      <c r="J33" s="8">
        <v>44051.040000000001</v>
      </c>
      <c r="K33" s="8">
        <v>16</v>
      </c>
      <c r="L33" s="11">
        <f t="shared" si="0"/>
        <v>12.8</v>
      </c>
      <c r="M33" s="11">
        <f>K33-2*G33-VLOOKUP(Y33,鋼筋號數!$A$3:$C$13,2,FALSE)</f>
        <v>12.865</v>
      </c>
      <c r="N33" s="8">
        <v>16</v>
      </c>
      <c r="O33" s="8">
        <f t="shared" si="1"/>
        <v>256</v>
      </c>
      <c r="P33" s="8">
        <v>32</v>
      </c>
      <c r="Q33" s="8">
        <v>32</v>
      </c>
      <c r="R33" s="5" t="s">
        <v>290</v>
      </c>
      <c r="S33" s="8"/>
      <c r="T33" s="26">
        <v>8</v>
      </c>
      <c r="U33" s="8">
        <v>3477.2452000000003</v>
      </c>
      <c r="V33" s="8"/>
      <c r="W33" s="8">
        <v>2.2200000000000002</v>
      </c>
      <c r="X33" s="11">
        <f t="shared" si="2"/>
        <v>5.68</v>
      </c>
      <c r="Y33" s="5" t="s">
        <v>289</v>
      </c>
      <c r="Z33" s="26">
        <v>2</v>
      </c>
      <c r="AA33" s="8"/>
      <c r="AB33" s="8">
        <v>4</v>
      </c>
      <c r="AC33" s="8">
        <v>4</v>
      </c>
      <c r="AD33" s="8">
        <v>5700.2348000000002</v>
      </c>
      <c r="AE33" s="8"/>
      <c r="AF33" s="8" t="s">
        <v>299</v>
      </c>
      <c r="AG33" s="11">
        <v>90</v>
      </c>
      <c r="AH33" s="11">
        <f>ROUND(AI33*(AB33*(N33-2*G33-VLOOKUP(Y33,鋼筋號數!$A$3:$C$13,2,FALSE))/100),2)</f>
        <v>0.36</v>
      </c>
      <c r="AI33" s="8">
        <v>0.70000000000000007</v>
      </c>
      <c r="AJ33" s="8"/>
      <c r="AK33" s="24">
        <v>2.5000000000000001E-3</v>
      </c>
      <c r="AL33" s="24">
        <v>0.4</v>
      </c>
      <c r="AM33" s="24">
        <v>1</v>
      </c>
      <c r="AN33" s="24">
        <v>1</v>
      </c>
      <c r="AO33" s="24">
        <v>0.6</v>
      </c>
      <c r="AP33" s="24">
        <v>0.02</v>
      </c>
      <c r="AQ33" s="24">
        <v>0.01</v>
      </c>
      <c r="AR33" s="24">
        <v>0</v>
      </c>
      <c r="AS33" t="b">
        <f t="shared" si="3"/>
        <v>1</v>
      </c>
      <c r="AT33" t="b">
        <v>1</v>
      </c>
    </row>
    <row r="34" spans="1:46" x14ac:dyDescent="0.3">
      <c r="A34" s="12" t="s">
        <v>109</v>
      </c>
      <c r="B34" s="8" t="s">
        <v>327</v>
      </c>
      <c r="C34" s="8"/>
      <c r="D34" s="8">
        <v>1</v>
      </c>
      <c r="E34" s="8"/>
      <c r="F34" s="8">
        <v>284.50187999999997</v>
      </c>
      <c r="G34" s="8">
        <v>3.5</v>
      </c>
      <c r="H34" s="8"/>
      <c r="I34" s="26">
        <v>0.106</v>
      </c>
      <c r="J34" s="8">
        <v>18762.48</v>
      </c>
      <c r="K34" s="8">
        <v>25</v>
      </c>
      <c r="L34" s="11">
        <f t="shared" si="0"/>
        <v>20</v>
      </c>
      <c r="M34" s="11">
        <f>K34-2*G34-VLOOKUP(Y34,鋼筋號數!$A$3:$C$13,2,FALSE)</f>
        <v>17.364999999999998</v>
      </c>
      <c r="N34" s="8">
        <v>25</v>
      </c>
      <c r="O34" s="8">
        <f t="shared" si="1"/>
        <v>625</v>
      </c>
      <c r="P34" s="8">
        <v>75</v>
      </c>
      <c r="Q34" s="8">
        <v>75</v>
      </c>
      <c r="R34" s="5" t="s">
        <v>291</v>
      </c>
      <c r="S34" s="8"/>
      <c r="T34" s="26">
        <v>8</v>
      </c>
      <c r="U34" s="8">
        <v>3813.7528000000002</v>
      </c>
      <c r="V34" s="8"/>
      <c r="W34" s="8">
        <v>1.6199999999999999</v>
      </c>
      <c r="X34" s="11">
        <f t="shared" si="2"/>
        <v>10.130000000000001</v>
      </c>
      <c r="Y34" s="5" t="s">
        <v>289</v>
      </c>
      <c r="Z34" s="26">
        <v>2</v>
      </c>
      <c r="AA34" s="8"/>
      <c r="AB34" s="8">
        <v>5</v>
      </c>
      <c r="AC34" s="8">
        <v>5</v>
      </c>
      <c r="AD34" s="8">
        <v>5159.7831999999999</v>
      </c>
      <c r="AE34" s="8"/>
      <c r="AF34" s="8" t="s">
        <v>299</v>
      </c>
      <c r="AG34" s="11">
        <v>90</v>
      </c>
      <c r="AH34" s="11">
        <f>ROUND(AI34*(AB34*(N34-2*G34-VLOOKUP(Y34,鋼筋號數!$A$3:$C$13,2,FALSE))/100),2)</f>
        <v>0.35</v>
      </c>
      <c r="AI34" s="8">
        <v>0.4</v>
      </c>
      <c r="AJ34" s="8"/>
      <c r="AK34" s="24">
        <v>2.5000000000000001E-3</v>
      </c>
      <c r="AL34" s="24">
        <v>0.8</v>
      </c>
      <c r="AM34" s="24">
        <v>1</v>
      </c>
      <c r="AN34" s="24">
        <v>0.8</v>
      </c>
      <c r="AO34" s="24">
        <v>0.27</v>
      </c>
      <c r="AP34" s="24">
        <v>5.8000000000000003E-2</v>
      </c>
      <c r="AQ34" s="24">
        <v>1.2E-2</v>
      </c>
      <c r="AR34" s="24">
        <v>0</v>
      </c>
      <c r="AS34" t="b">
        <f t="shared" si="3"/>
        <v>1</v>
      </c>
      <c r="AT34" t="b">
        <v>1</v>
      </c>
    </row>
    <row r="35" spans="1:46" x14ac:dyDescent="0.3">
      <c r="A35" s="12" t="s">
        <v>110</v>
      </c>
      <c r="B35" s="8" t="s">
        <v>327</v>
      </c>
      <c r="C35" s="8"/>
      <c r="D35" s="8">
        <v>1</v>
      </c>
      <c r="E35" s="8"/>
      <c r="F35" s="8">
        <v>284.50187999999997</v>
      </c>
      <c r="G35" s="8">
        <v>3.5</v>
      </c>
      <c r="H35" s="8"/>
      <c r="I35" s="26">
        <v>0.106</v>
      </c>
      <c r="J35" s="8">
        <v>18762.48</v>
      </c>
      <c r="K35" s="8">
        <v>25</v>
      </c>
      <c r="L35" s="11">
        <f t="shared" ref="L35:L73" si="4">0.8*K35</f>
        <v>20</v>
      </c>
      <c r="M35" s="11">
        <f>K35-2*G35-VLOOKUP(Y35,鋼筋號數!$A$3:$C$13,2,FALSE)</f>
        <v>17.364999999999998</v>
      </c>
      <c r="N35" s="8">
        <v>25</v>
      </c>
      <c r="O35" s="8">
        <f t="shared" ref="O35:O73" si="5">K35*N35</f>
        <v>625</v>
      </c>
      <c r="P35" s="8">
        <v>75</v>
      </c>
      <c r="Q35" s="8">
        <v>75</v>
      </c>
      <c r="R35" s="5" t="s">
        <v>291</v>
      </c>
      <c r="S35" s="8"/>
      <c r="T35" s="26">
        <v>8</v>
      </c>
      <c r="U35" s="8">
        <v>3813.7528000000002</v>
      </c>
      <c r="V35" s="8"/>
      <c r="W35" s="8">
        <v>1.6199999999999999</v>
      </c>
      <c r="X35" s="11">
        <f t="shared" ref="X35:X73" si="6">ROUND(W35*O35/100,2)</f>
        <v>10.130000000000001</v>
      </c>
      <c r="Y35" s="5" t="s">
        <v>289</v>
      </c>
      <c r="Z35" s="26">
        <v>2</v>
      </c>
      <c r="AA35" s="8"/>
      <c r="AB35" s="8">
        <v>5</v>
      </c>
      <c r="AC35" s="8">
        <v>5</v>
      </c>
      <c r="AD35" s="8">
        <v>5159.7831999999999</v>
      </c>
      <c r="AE35" s="8"/>
      <c r="AF35" s="8" t="s">
        <v>299</v>
      </c>
      <c r="AG35" s="11">
        <v>90</v>
      </c>
      <c r="AH35" s="11">
        <f>ROUND(AI35*(AB35*(N35-2*G35-VLOOKUP(Y35,鋼筋號數!$A$3:$C$13,2,FALSE))/100),2)</f>
        <v>0.35</v>
      </c>
      <c r="AI35" s="8">
        <v>0.4</v>
      </c>
      <c r="AJ35" s="8"/>
      <c r="AK35" s="24">
        <v>2.5000000000000001E-3</v>
      </c>
      <c r="AL35" s="24">
        <v>0.8</v>
      </c>
      <c r="AM35" s="24">
        <v>1</v>
      </c>
      <c r="AN35" s="24">
        <v>0.6</v>
      </c>
      <c r="AO35" s="24">
        <v>0.28000000000000003</v>
      </c>
      <c r="AP35" s="24">
        <v>5.7000000000000002E-2</v>
      </c>
      <c r="AQ35" s="24">
        <v>0.01</v>
      </c>
      <c r="AR35" s="24">
        <v>0</v>
      </c>
      <c r="AS35" t="b">
        <f t="shared" ref="AS35:AS73" si="7">IF(OR(F35&gt;=700,AD35&gt;=5000,AH35&gt;=3),TRUE,"None")</f>
        <v>1</v>
      </c>
      <c r="AT35" t="b">
        <v>1</v>
      </c>
    </row>
    <row r="36" spans="1:46" x14ac:dyDescent="0.3">
      <c r="A36" s="12" t="s">
        <v>111</v>
      </c>
      <c r="B36" s="8" t="s">
        <v>327</v>
      </c>
      <c r="C36" s="8"/>
      <c r="D36" s="8">
        <v>1</v>
      </c>
      <c r="E36" s="8"/>
      <c r="F36" s="8">
        <v>284.50187999999997</v>
      </c>
      <c r="G36" s="8">
        <v>3.5</v>
      </c>
      <c r="H36" s="8"/>
      <c r="I36" s="26">
        <v>0.106</v>
      </c>
      <c r="J36" s="8">
        <v>18762.48</v>
      </c>
      <c r="K36" s="8">
        <v>25</v>
      </c>
      <c r="L36" s="11">
        <f t="shared" si="4"/>
        <v>20</v>
      </c>
      <c r="M36" s="11">
        <f>K36-2*G36-VLOOKUP(Y36,鋼筋號數!$A$3:$C$13,2,FALSE)</f>
        <v>17.364999999999998</v>
      </c>
      <c r="N36" s="8">
        <v>25</v>
      </c>
      <c r="O36" s="8">
        <f t="shared" si="5"/>
        <v>625</v>
      </c>
      <c r="P36" s="8">
        <v>75</v>
      </c>
      <c r="Q36" s="8">
        <v>75</v>
      </c>
      <c r="R36" s="5" t="s">
        <v>291</v>
      </c>
      <c r="S36" s="8"/>
      <c r="T36" s="26">
        <v>8</v>
      </c>
      <c r="U36" s="8">
        <v>3813.7528000000002</v>
      </c>
      <c r="V36" s="8"/>
      <c r="W36" s="8">
        <v>1.6199999999999999</v>
      </c>
      <c r="X36" s="11">
        <f t="shared" si="6"/>
        <v>10.130000000000001</v>
      </c>
      <c r="Y36" s="5" t="s">
        <v>289</v>
      </c>
      <c r="Z36" s="26">
        <v>2</v>
      </c>
      <c r="AA36" s="8"/>
      <c r="AB36" s="8">
        <v>5</v>
      </c>
      <c r="AC36" s="8">
        <v>5</v>
      </c>
      <c r="AD36" s="8">
        <v>5159.7831999999999</v>
      </c>
      <c r="AE36" s="8"/>
      <c r="AF36" s="8" t="s">
        <v>299</v>
      </c>
      <c r="AG36" s="11">
        <v>90</v>
      </c>
      <c r="AH36" s="11">
        <f>ROUND(AI36*(AB36*(N36-2*G36-VLOOKUP(Y36,鋼筋號數!$A$3:$C$13,2,FALSE))/100),2)</f>
        <v>0.35</v>
      </c>
      <c r="AI36" s="8">
        <v>0.4</v>
      </c>
      <c r="AJ36" s="8"/>
      <c r="AK36" s="24">
        <v>2.5000000000000001E-3</v>
      </c>
      <c r="AL36" s="24">
        <v>0.8</v>
      </c>
      <c r="AM36" s="24">
        <v>1</v>
      </c>
      <c r="AN36" s="24">
        <v>0.6</v>
      </c>
      <c r="AO36" s="24">
        <v>0.3</v>
      </c>
      <c r="AP36" s="24">
        <v>5.8000000000000003E-2</v>
      </c>
      <c r="AQ36" s="24">
        <v>1.2E-2</v>
      </c>
      <c r="AR36" s="24">
        <v>0</v>
      </c>
      <c r="AS36" t="b">
        <f t="shared" si="7"/>
        <v>1</v>
      </c>
      <c r="AT36" t="b">
        <v>1</v>
      </c>
    </row>
    <row r="37" spans="1:46" x14ac:dyDescent="0.3">
      <c r="A37" s="12" t="s">
        <v>112</v>
      </c>
      <c r="B37" s="8" t="s">
        <v>327</v>
      </c>
      <c r="C37" s="8"/>
      <c r="D37" s="8">
        <v>1</v>
      </c>
      <c r="E37" s="8"/>
      <c r="F37" s="8">
        <v>252.89056000000002</v>
      </c>
      <c r="G37" s="8">
        <v>3.5</v>
      </c>
      <c r="H37" s="8"/>
      <c r="I37" s="26">
        <v>0.11899999999999999</v>
      </c>
      <c r="J37" s="8">
        <v>18762.48</v>
      </c>
      <c r="K37" s="8">
        <v>25</v>
      </c>
      <c r="L37" s="11">
        <f t="shared" si="4"/>
        <v>20</v>
      </c>
      <c r="M37" s="11">
        <f>K37-2*G37-VLOOKUP(Y37,鋼筋號數!$A$3:$C$13,2,FALSE)</f>
        <v>17.364999999999998</v>
      </c>
      <c r="N37" s="8">
        <v>25</v>
      </c>
      <c r="O37" s="8">
        <f t="shared" si="5"/>
        <v>625</v>
      </c>
      <c r="P37" s="8">
        <v>75</v>
      </c>
      <c r="Q37" s="8">
        <v>75</v>
      </c>
      <c r="R37" s="5" t="s">
        <v>291</v>
      </c>
      <c r="S37" s="8"/>
      <c r="T37" s="26">
        <v>8</v>
      </c>
      <c r="U37" s="8">
        <v>3813.7528000000002</v>
      </c>
      <c r="V37" s="8"/>
      <c r="W37" s="8">
        <v>1.6199999999999999</v>
      </c>
      <c r="X37" s="11">
        <f t="shared" si="6"/>
        <v>10.130000000000001</v>
      </c>
      <c r="Y37" s="5" t="s">
        <v>289</v>
      </c>
      <c r="Z37" s="26">
        <v>2</v>
      </c>
      <c r="AA37" s="8"/>
      <c r="AB37" s="8">
        <v>5</v>
      </c>
      <c r="AC37" s="8">
        <v>5</v>
      </c>
      <c r="AD37" s="8">
        <v>3589.4144000000001</v>
      </c>
      <c r="AE37" s="8"/>
      <c r="AF37" s="8" t="s">
        <v>299</v>
      </c>
      <c r="AG37" s="11">
        <v>90</v>
      </c>
      <c r="AH37" s="11">
        <f>ROUND(AI37*(AB37*(N37-2*G37-VLOOKUP(Y37,鋼筋號數!$A$3:$C$13,2,FALSE))/100),2)</f>
        <v>0.35</v>
      </c>
      <c r="AI37" s="8">
        <v>0.4</v>
      </c>
      <c r="AJ37" s="8"/>
      <c r="AK37" s="24">
        <v>4.0000000000000001E-3</v>
      </c>
      <c r="AL37" s="24">
        <v>0.9</v>
      </c>
      <c r="AM37" s="24">
        <v>1</v>
      </c>
      <c r="AN37" s="24">
        <v>0.9</v>
      </c>
      <c r="AO37" s="24">
        <v>0.4</v>
      </c>
      <c r="AP37" s="24">
        <v>1.7000000000000001E-2</v>
      </c>
      <c r="AQ37" s="24">
        <v>5.0000000000000001E-3</v>
      </c>
      <c r="AR37" s="24">
        <v>0</v>
      </c>
      <c r="AS37" t="str">
        <f t="shared" si="7"/>
        <v>None</v>
      </c>
      <c r="AT37" t="b">
        <v>1</v>
      </c>
    </row>
    <row r="38" spans="1:46" ht="14.4" customHeight="1" x14ac:dyDescent="0.3">
      <c r="A38" s="12" t="s">
        <v>113</v>
      </c>
      <c r="B38" s="8" t="s">
        <v>327</v>
      </c>
      <c r="C38" s="8"/>
      <c r="D38" s="8">
        <v>1</v>
      </c>
      <c r="E38" s="8"/>
      <c r="F38" s="8">
        <v>284.50187999999997</v>
      </c>
      <c r="G38" s="8">
        <v>3.5</v>
      </c>
      <c r="H38" s="8"/>
      <c r="I38" s="26">
        <v>0.106</v>
      </c>
      <c r="J38" s="8">
        <v>18762.48</v>
      </c>
      <c r="K38" s="8">
        <v>25</v>
      </c>
      <c r="L38" s="11">
        <f t="shared" si="4"/>
        <v>20</v>
      </c>
      <c r="M38" s="11">
        <f>K38-2*G38-VLOOKUP(Y38,鋼筋號數!$A$3:$C$13,2,FALSE)</f>
        <v>17.364999999999998</v>
      </c>
      <c r="N38" s="8">
        <v>25</v>
      </c>
      <c r="O38" s="8">
        <f t="shared" si="5"/>
        <v>625</v>
      </c>
      <c r="P38" s="8">
        <v>75</v>
      </c>
      <c r="Q38" s="8">
        <v>75</v>
      </c>
      <c r="R38" s="5" t="s">
        <v>291</v>
      </c>
      <c r="S38" s="8"/>
      <c r="T38" s="26">
        <v>8</v>
      </c>
      <c r="U38" s="8">
        <v>3813.7528000000002</v>
      </c>
      <c r="V38" s="8"/>
      <c r="W38" s="8">
        <v>1.6199999999999999</v>
      </c>
      <c r="X38" s="11">
        <f t="shared" si="6"/>
        <v>10.130000000000001</v>
      </c>
      <c r="Y38" s="5" t="s">
        <v>289</v>
      </c>
      <c r="Z38" s="26">
        <v>2</v>
      </c>
      <c r="AA38" s="8"/>
      <c r="AB38" s="8">
        <v>5</v>
      </c>
      <c r="AC38" s="8">
        <v>5</v>
      </c>
      <c r="AD38" s="8">
        <v>5159.7831999999999</v>
      </c>
      <c r="AE38" s="8"/>
      <c r="AF38" s="8" t="s">
        <v>299</v>
      </c>
      <c r="AG38" s="11">
        <v>90</v>
      </c>
      <c r="AH38" s="11">
        <f>ROUND(AI38*(AB38*(N38-2*G38-VLOOKUP(Y38,鋼筋號數!$A$3:$C$13,2,FALSE))/100),2)</f>
        <v>0.35</v>
      </c>
      <c r="AI38" s="8">
        <v>0.4</v>
      </c>
      <c r="AJ38" s="8"/>
      <c r="AK38" s="24">
        <v>2.5000000000000001E-3</v>
      </c>
      <c r="AL38" s="24">
        <v>0.9</v>
      </c>
      <c r="AM38" s="24">
        <v>1</v>
      </c>
      <c r="AN38" s="24">
        <v>0.9</v>
      </c>
      <c r="AO38" s="24">
        <v>0.2</v>
      </c>
      <c r="AP38" s="24">
        <v>2.4E-2</v>
      </c>
      <c r="AQ38" s="24">
        <v>5.0000000000000001E-3</v>
      </c>
      <c r="AR38" s="24">
        <v>0</v>
      </c>
      <c r="AS38" t="b">
        <f t="shared" si="7"/>
        <v>1</v>
      </c>
      <c r="AT38" t="b">
        <v>1</v>
      </c>
    </row>
    <row r="39" spans="1:46" x14ac:dyDescent="0.3">
      <c r="A39" s="12" t="s">
        <v>114</v>
      </c>
      <c r="B39" s="8" t="s">
        <v>327</v>
      </c>
      <c r="C39" s="8"/>
      <c r="D39" s="8">
        <v>1</v>
      </c>
      <c r="E39" s="8"/>
      <c r="F39" s="8">
        <v>284.50187999999997</v>
      </c>
      <c r="G39" s="8">
        <v>3.5</v>
      </c>
      <c r="H39" s="8"/>
      <c r="I39" s="26">
        <v>0.106</v>
      </c>
      <c r="J39" s="8">
        <v>18762.48</v>
      </c>
      <c r="K39" s="8">
        <v>25</v>
      </c>
      <c r="L39" s="11">
        <f t="shared" si="4"/>
        <v>20</v>
      </c>
      <c r="M39" s="11">
        <f>K39-2*G39-VLOOKUP(Y39,鋼筋號數!$A$3:$C$13,2,FALSE)</f>
        <v>17.364999999999998</v>
      </c>
      <c r="N39" s="8">
        <v>25</v>
      </c>
      <c r="O39" s="8">
        <f t="shared" si="5"/>
        <v>625</v>
      </c>
      <c r="P39" s="8">
        <v>75</v>
      </c>
      <c r="Q39" s="8">
        <v>75</v>
      </c>
      <c r="R39" s="5" t="s">
        <v>291</v>
      </c>
      <c r="S39" s="8"/>
      <c r="T39" s="26">
        <v>8</v>
      </c>
      <c r="U39" s="8">
        <v>3813.7528000000002</v>
      </c>
      <c r="V39" s="8"/>
      <c r="W39" s="8">
        <v>1.6199999999999999</v>
      </c>
      <c r="X39" s="11">
        <f t="shared" si="6"/>
        <v>10.130000000000001</v>
      </c>
      <c r="Y39" s="5" t="s">
        <v>289</v>
      </c>
      <c r="Z39" s="26">
        <v>2</v>
      </c>
      <c r="AA39" s="8"/>
      <c r="AB39" s="8">
        <v>5</v>
      </c>
      <c r="AC39" s="8">
        <v>5</v>
      </c>
      <c r="AD39" s="8">
        <v>5159.7831999999999</v>
      </c>
      <c r="AE39" s="8"/>
      <c r="AF39" s="8" t="s">
        <v>299</v>
      </c>
      <c r="AG39" s="11">
        <v>90</v>
      </c>
      <c r="AH39" s="11">
        <f>ROUND(AI39*(AB39*(N39-2*G39-VLOOKUP(Y39,鋼筋號數!$A$3:$C$13,2,FALSE))/100),2)</f>
        <v>0.35</v>
      </c>
      <c r="AI39" s="8">
        <v>0.4</v>
      </c>
      <c r="AJ39" s="8"/>
      <c r="AK39" s="24">
        <v>2.5000000000000001E-3</v>
      </c>
      <c r="AL39" s="24">
        <v>0.9</v>
      </c>
      <c r="AM39" s="24">
        <v>1</v>
      </c>
      <c r="AN39" s="24">
        <v>0.9</v>
      </c>
      <c r="AO39" s="24">
        <v>0.2</v>
      </c>
      <c r="AP39" s="24">
        <v>2.4E-2</v>
      </c>
      <c r="AQ39" s="24">
        <v>5.0000000000000001E-3</v>
      </c>
      <c r="AR39" s="24">
        <v>0</v>
      </c>
      <c r="AS39" t="b">
        <f t="shared" si="7"/>
        <v>1</v>
      </c>
      <c r="AT39" t="b">
        <v>1</v>
      </c>
    </row>
    <row r="40" spans="1:46" x14ac:dyDescent="0.3">
      <c r="A40" s="12" t="s">
        <v>173</v>
      </c>
      <c r="B40" s="8" t="s">
        <v>328</v>
      </c>
      <c r="C40" s="8"/>
      <c r="D40" s="8">
        <v>1</v>
      </c>
      <c r="E40" s="8"/>
      <c r="F40" s="8">
        <v>873.9000400000001</v>
      </c>
      <c r="G40" s="8">
        <v>0.9</v>
      </c>
      <c r="H40" s="8"/>
      <c r="I40" s="26">
        <v>0.4</v>
      </c>
      <c r="J40" s="8">
        <v>139800.87</v>
      </c>
      <c r="K40" s="8">
        <v>20</v>
      </c>
      <c r="L40" s="11">
        <f t="shared" si="4"/>
        <v>16</v>
      </c>
      <c r="M40" s="11">
        <f>K40-2*G40-VLOOKUP(Y40,鋼筋號數!$A$3:$C$13,2,FALSE)</f>
        <v>17.564999999999998</v>
      </c>
      <c r="N40" s="8">
        <v>20</v>
      </c>
      <c r="O40" s="8">
        <f t="shared" si="5"/>
        <v>400</v>
      </c>
      <c r="P40" s="8">
        <v>50</v>
      </c>
      <c r="Q40" s="8">
        <v>50</v>
      </c>
      <c r="R40" s="5" t="s">
        <v>291</v>
      </c>
      <c r="S40" s="8"/>
      <c r="T40" s="26">
        <v>12</v>
      </c>
      <c r="U40" s="8">
        <v>4074.8011200000005</v>
      </c>
      <c r="V40" s="8"/>
      <c r="W40" s="8">
        <v>3.8</v>
      </c>
      <c r="X40" s="11">
        <f t="shared" si="6"/>
        <v>15.2</v>
      </c>
      <c r="Y40" s="5" t="s">
        <v>289</v>
      </c>
      <c r="Z40" s="26">
        <v>4</v>
      </c>
      <c r="AA40" s="8"/>
      <c r="AB40" s="8">
        <v>3.5</v>
      </c>
      <c r="AC40" s="8">
        <v>3.5</v>
      </c>
      <c r="AD40" s="8">
        <v>3348.7604799999999</v>
      </c>
      <c r="AE40" s="8"/>
      <c r="AF40" s="8" t="s">
        <v>311</v>
      </c>
      <c r="AG40" s="11">
        <v>90</v>
      </c>
      <c r="AH40" s="11">
        <f>ROUND(AI40*(AB40*(N40-2*G40-VLOOKUP(Y40,鋼筋號數!$A$3:$C$13,2,FALSE))/100),2)</f>
        <v>0.98</v>
      </c>
      <c r="AI40" s="8">
        <v>1.6</v>
      </c>
      <c r="AJ40" s="8"/>
      <c r="AK40" s="24">
        <v>8.0000000000000002E-3</v>
      </c>
      <c r="AL40" s="24">
        <v>0.8</v>
      </c>
      <c r="AM40" s="24">
        <v>1</v>
      </c>
      <c r="AN40" s="24">
        <v>0.85</v>
      </c>
      <c r="AO40" s="24">
        <v>0.31</v>
      </c>
      <c r="AP40" s="24">
        <v>5.5E-2</v>
      </c>
      <c r="AQ40" s="24">
        <v>0.01</v>
      </c>
      <c r="AR40" s="24">
        <v>0</v>
      </c>
      <c r="AS40" t="b">
        <f t="shared" si="7"/>
        <v>1</v>
      </c>
      <c r="AT40" t="b">
        <v>1</v>
      </c>
    </row>
    <row r="41" spans="1:46" x14ac:dyDescent="0.3">
      <c r="A41" s="12" t="s">
        <v>115</v>
      </c>
      <c r="B41" s="8" t="s">
        <v>328</v>
      </c>
      <c r="C41" s="8"/>
      <c r="D41" s="8">
        <v>1</v>
      </c>
      <c r="E41" s="8"/>
      <c r="F41" s="8">
        <v>873.9000400000001</v>
      </c>
      <c r="G41" s="8">
        <v>0.9</v>
      </c>
      <c r="H41" s="8"/>
      <c r="I41" s="26">
        <v>0.4</v>
      </c>
      <c r="J41" s="8">
        <v>139800.87</v>
      </c>
      <c r="K41" s="8">
        <v>20</v>
      </c>
      <c r="L41" s="11">
        <f t="shared" si="4"/>
        <v>16</v>
      </c>
      <c r="M41" s="11">
        <f>K41-2*G41-VLOOKUP(Y41,鋼筋號數!$A$3:$C$13,2,FALSE)</f>
        <v>17.564999999999998</v>
      </c>
      <c r="N41" s="8">
        <v>20</v>
      </c>
      <c r="O41" s="8">
        <f t="shared" si="5"/>
        <v>400</v>
      </c>
      <c r="P41" s="8">
        <v>50</v>
      </c>
      <c r="Q41" s="8">
        <v>50</v>
      </c>
      <c r="R41" s="5" t="s">
        <v>291</v>
      </c>
      <c r="S41" s="8"/>
      <c r="T41" s="26">
        <v>12</v>
      </c>
      <c r="U41" s="8">
        <v>4074.8011200000005</v>
      </c>
      <c r="V41" s="8"/>
      <c r="W41" s="8">
        <v>3.8</v>
      </c>
      <c r="X41" s="11">
        <f t="shared" si="6"/>
        <v>15.2</v>
      </c>
      <c r="Y41" s="5" t="s">
        <v>289</v>
      </c>
      <c r="Z41" s="26">
        <v>4</v>
      </c>
      <c r="AA41" s="8"/>
      <c r="AB41" s="8">
        <v>3.5</v>
      </c>
      <c r="AC41" s="8">
        <v>3.5</v>
      </c>
      <c r="AD41" s="8">
        <v>8079.2415599999995</v>
      </c>
      <c r="AE41" s="8"/>
      <c r="AF41" s="8" t="s">
        <v>311</v>
      </c>
      <c r="AG41" s="11">
        <v>90</v>
      </c>
      <c r="AH41" s="11">
        <f>ROUND(AI41*(AB41*(N41-2*G41-VLOOKUP(Y41,鋼筋號數!$A$3:$C$13,2,FALSE))/100),2)</f>
        <v>0.98</v>
      </c>
      <c r="AI41" s="8">
        <v>1.6</v>
      </c>
      <c r="AJ41" s="8"/>
      <c r="AK41" s="24">
        <v>8.0000000000000002E-3</v>
      </c>
      <c r="AL41" s="28">
        <v>0.85</v>
      </c>
      <c r="AM41" s="24">
        <v>1</v>
      </c>
      <c r="AN41" s="24">
        <v>0.8</v>
      </c>
      <c r="AO41" s="24">
        <v>0.3</v>
      </c>
      <c r="AP41" s="24">
        <v>6.5000000000000002E-2</v>
      </c>
      <c r="AQ41" s="24">
        <v>0.02</v>
      </c>
      <c r="AR41" s="24">
        <v>0</v>
      </c>
      <c r="AS41" t="b">
        <f t="shared" si="7"/>
        <v>1</v>
      </c>
      <c r="AT41" t="b">
        <v>1</v>
      </c>
    </row>
    <row r="42" spans="1:46" x14ac:dyDescent="0.3">
      <c r="A42" s="12" t="s">
        <v>116</v>
      </c>
      <c r="B42" s="8" t="s">
        <v>328</v>
      </c>
      <c r="C42" s="8"/>
      <c r="D42" s="8">
        <v>1</v>
      </c>
      <c r="E42" s="8"/>
      <c r="F42" s="8">
        <v>873.9000400000001</v>
      </c>
      <c r="G42" s="8">
        <v>0.9</v>
      </c>
      <c r="H42" s="8"/>
      <c r="I42" s="26">
        <v>0.629</v>
      </c>
      <c r="J42" s="8">
        <v>219847.32</v>
      </c>
      <c r="K42" s="8">
        <v>20</v>
      </c>
      <c r="L42" s="11">
        <f t="shared" si="4"/>
        <v>16</v>
      </c>
      <c r="M42" s="11">
        <f>K42-2*G42-VLOOKUP(Y42,鋼筋號數!$A$3:$C$13,2,FALSE)</f>
        <v>17.564999999999998</v>
      </c>
      <c r="N42" s="8">
        <v>20</v>
      </c>
      <c r="O42" s="8">
        <f t="shared" si="5"/>
        <v>400</v>
      </c>
      <c r="P42" s="8">
        <v>50</v>
      </c>
      <c r="Q42" s="8">
        <v>50</v>
      </c>
      <c r="R42" s="5" t="s">
        <v>291</v>
      </c>
      <c r="S42" s="8"/>
      <c r="T42" s="26">
        <v>12</v>
      </c>
      <c r="U42" s="8">
        <v>4074.8011200000005</v>
      </c>
      <c r="V42" s="8"/>
      <c r="W42" s="8">
        <v>3.8</v>
      </c>
      <c r="X42" s="11">
        <f t="shared" si="6"/>
        <v>15.2</v>
      </c>
      <c r="Y42" s="5" t="s">
        <v>289</v>
      </c>
      <c r="Z42" s="26">
        <v>4</v>
      </c>
      <c r="AA42" s="8"/>
      <c r="AB42" s="8">
        <v>3.5</v>
      </c>
      <c r="AC42" s="8">
        <v>3.5</v>
      </c>
      <c r="AD42" s="8">
        <v>3348.7604799999999</v>
      </c>
      <c r="AE42" s="8"/>
      <c r="AF42" s="8" t="s">
        <v>311</v>
      </c>
      <c r="AG42" s="11">
        <v>90</v>
      </c>
      <c r="AH42" s="11">
        <f>ROUND(AI42*(AB42*(N42-2*G42-VLOOKUP(Y42,鋼筋號數!$A$3:$C$13,2,FALSE))/100),2)</f>
        <v>0.98</v>
      </c>
      <c r="AI42" s="8">
        <v>1.6</v>
      </c>
      <c r="AJ42" s="8"/>
      <c r="AK42" s="24">
        <v>8.0000000000000002E-3</v>
      </c>
      <c r="AL42" s="24">
        <v>0.8</v>
      </c>
      <c r="AM42" s="24">
        <v>1</v>
      </c>
      <c r="AN42" s="25">
        <v>0.95</v>
      </c>
      <c r="AO42" s="24">
        <v>0.13</v>
      </c>
      <c r="AP42" s="24">
        <v>1.2E-2</v>
      </c>
      <c r="AQ42" s="24">
        <v>1.7999999999999999E-2</v>
      </c>
      <c r="AR42" s="24">
        <v>0</v>
      </c>
      <c r="AS42" t="b">
        <f t="shared" si="7"/>
        <v>1</v>
      </c>
      <c r="AT42" t="b">
        <v>1</v>
      </c>
    </row>
    <row r="43" spans="1:46" x14ac:dyDescent="0.3">
      <c r="A43" s="12" t="s">
        <v>117</v>
      </c>
      <c r="B43" s="8" t="s">
        <v>329</v>
      </c>
      <c r="C43" s="8"/>
      <c r="D43" s="8">
        <v>1</v>
      </c>
      <c r="E43" s="8"/>
      <c r="F43" s="8">
        <v>873.9000400000001</v>
      </c>
      <c r="G43" s="8">
        <v>0.9</v>
      </c>
      <c r="H43" s="8"/>
      <c r="I43" s="26">
        <v>0.629</v>
      </c>
      <c r="J43" s="8">
        <v>219847.32</v>
      </c>
      <c r="K43" s="8">
        <v>20</v>
      </c>
      <c r="L43" s="11">
        <f t="shared" si="4"/>
        <v>16</v>
      </c>
      <c r="M43" s="11">
        <f>K43-2*G43-VLOOKUP(Y43,鋼筋號數!$A$3:$C$13,2,FALSE)</f>
        <v>17.564999999999998</v>
      </c>
      <c r="N43" s="8">
        <v>20</v>
      </c>
      <c r="O43" s="8">
        <f t="shared" si="5"/>
        <v>400</v>
      </c>
      <c r="P43" s="8">
        <v>50</v>
      </c>
      <c r="Q43" s="8">
        <v>50</v>
      </c>
      <c r="R43" s="5" t="s">
        <v>291</v>
      </c>
      <c r="S43" s="8"/>
      <c r="T43" s="26">
        <v>12</v>
      </c>
      <c r="U43" s="8">
        <v>4074.8011200000005</v>
      </c>
      <c r="V43" s="8"/>
      <c r="W43" s="8">
        <v>3.8</v>
      </c>
      <c r="X43" s="11">
        <f t="shared" si="6"/>
        <v>15.2</v>
      </c>
      <c r="Y43" s="5" t="s">
        <v>289</v>
      </c>
      <c r="Z43" s="26">
        <v>4</v>
      </c>
      <c r="AA43" s="8"/>
      <c r="AB43" s="8">
        <v>3.5</v>
      </c>
      <c r="AC43" s="8">
        <v>3.5</v>
      </c>
      <c r="AD43" s="8">
        <v>8079.2415599999995</v>
      </c>
      <c r="AE43" s="8"/>
      <c r="AF43" s="8" t="s">
        <v>311</v>
      </c>
      <c r="AG43" s="11">
        <v>90</v>
      </c>
      <c r="AH43" s="11">
        <f>ROUND(AI43*(AB43*(N43-2*G43-VLOOKUP(Y43,鋼筋號數!$A$3:$C$13,2,FALSE))/100),2)</f>
        <v>0.98</v>
      </c>
      <c r="AI43" s="8">
        <v>1.6</v>
      </c>
      <c r="AJ43" s="8"/>
      <c r="AK43" s="24">
        <v>6.0000000000000001E-3</v>
      </c>
      <c r="AL43" s="24">
        <v>0.9</v>
      </c>
      <c r="AM43" s="24">
        <v>1</v>
      </c>
      <c r="AN43" s="25">
        <v>0.95</v>
      </c>
      <c r="AO43" s="24">
        <v>0.35</v>
      </c>
      <c r="AP43" s="24">
        <v>4.4999999999999998E-2</v>
      </c>
      <c r="AQ43" s="24">
        <v>1.4999999999999999E-2</v>
      </c>
      <c r="AR43" s="24">
        <v>0</v>
      </c>
      <c r="AS43" t="b">
        <f t="shared" si="7"/>
        <v>1</v>
      </c>
      <c r="AT43" t="b">
        <v>1</v>
      </c>
    </row>
    <row r="44" spans="1:46" x14ac:dyDescent="0.3">
      <c r="A44" s="12" t="s">
        <v>174</v>
      </c>
      <c r="B44" s="8" t="s">
        <v>328</v>
      </c>
      <c r="C44" s="8"/>
      <c r="D44" s="8">
        <v>1</v>
      </c>
      <c r="E44" s="8"/>
      <c r="F44" s="8">
        <v>1180.8357599999999</v>
      </c>
      <c r="G44" s="8">
        <v>0.9</v>
      </c>
      <c r="H44" s="8"/>
      <c r="I44" s="26">
        <v>0.254</v>
      </c>
      <c r="J44" s="8">
        <v>119916.72</v>
      </c>
      <c r="K44" s="8">
        <v>20</v>
      </c>
      <c r="L44" s="11">
        <f t="shared" si="4"/>
        <v>16</v>
      </c>
      <c r="M44" s="11">
        <f>K44-2*G44-VLOOKUP(Y44,鋼筋號數!$A$3:$C$13,2,FALSE)</f>
        <v>17.564999999999998</v>
      </c>
      <c r="N44" s="8">
        <v>20</v>
      </c>
      <c r="O44" s="8">
        <f t="shared" si="5"/>
        <v>400</v>
      </c>
      <c r="P44" s="8">
        <v>50</v>
      </c>
      <c r="Q44" s="8">
        <v>50</v>
      </c>
      <c r="R44" s="5" t="s">
        <v>291</v>
      </c>
      <c r="S44" s="8"/>
      <c r="T44" s="26">
        <v>12</v>
      </c>
      <c r="U44" s="8">
        <v>4074.8011200000005</v>
      </c>
      <c r="V44" s="8"/>
      <c r="W44" s="8">
        <v>3.8</v>
      </c>
      <c r="X44" s="11">
        <f t="shared" si="6"/>
        <v>15.2</v>
      </c>
      <c r="Y44" s="5" t="s">
        <v>289</v>
      </c>
      <c r="Z44" s="26">
        <v>4</v>
      </c>
      <c r="AA44" s="8"/>
      <c r="AB44" s="8">
        <v>3.5</v>
      </c>
      <c r="AC44" s="8">
        <v>3.5</v>
      </c>
      <c r="AD44" s="8">
        <v>3348.7604799999999</v>
      </c>
      <c r="AE44" s="8"/>
      <c r="AF44" s="8" t="s">
        <v>311</v>
      </c>
      <c r="AG44" s="11">
        <v>90</v>
      </c>
      <c r="AH44" s="11">
        <f>ROUND(AI44*(AB44*(N44-2*G44-VLOOKUP(Y44,鋼筋號數!$A$3:$C$13,2,FALSE))/100),2)</f>
        <v>0.98</v>
      </c>
      <c r="AI44" s="8">
        <v>1.6</v>
      </c>
      <c r="AJ44" s="8"/>
      <c r="AK44" s="24">
        <v>4.0000000000000001E-3</v>
      </c>
      <c r="AL44" s="24">
        <v>0.9</v>
      </c>
      <c r="AM44" s="24">
        <v>1</v>
      </c>
      <c r="AN44" s="25">
        <v>0.95</v>
      </c>
      <c r="AO44" s="24">
        <v>0.31</v>
      </c>
      <c r="AP44" s="28">
        <v>7.0000000000000007E-2</v>
      </c>
      <c r="AQ44" s="24">
        <v>0.02</v>
      </c>
      <c r="AR44" s="24">
        <v>0</v>
      </c>
      <c r="AS44" t="b">
        <f t="shared" si="7"/>
        <v>1</v>
      </c>
      <c r="AT44" t="b">
        <v>1</v>
      </c>
    </row>
    <row r="45" spans="1:46" x14ac:dyDescent="0.3">
      <c r="A45" s="12" t="s">
        <v>118</v>
      </c>
      <c r="B45" s="8" t="s">
        <v>328</v>
      </c>
      <c r="C45" s="8"/>
      <c r="D45" s="8">
        <v>1</v>
      </c>
      <c r="E45" s="8"/>
      <c r="F45" s="8">
        <v>1180.8357599999999</v>
      </c>
      <c r="G45" s="8">
        <v>0.9</v>
      </c>
      <c r="H45" s="8"/>
      <c r="I45" s="26">
        <v>0.254</v>
      </c>
      <c r="J45" s="8">
        <v>119916.72</v>
      </c>
      <c r="K45" s="8">
        <v>20</v>
      </c>
      <c r="L45" s="11">
        <f t="shared" si="4"/>
        <v>16</v>
      </c>
      <c r="M45" s="11">
        <f>K45-2*G45-VLOOKUP(Y45,鋼筋號數!$A$3:$C$13,2,FALSE)</f>
        <v>17.564999999999998</v>
      </c>
      <c r="N45" s="8">
        <v>20</v>
      </c>
      <c r="O45" s="8">
        <f t="shared" si="5"/>
        <v>400</v>
      </c>
      <c r="P45" s="8">
        <v>50</v>
      </c>
      <c r="Q45" s="8">
        <v>50</v>
      </c>
      <c r="R45" s="5" t="s">
        <v>291</v>
      </c>
      <c r="S45" s="8"/>
      <c r="T45" s="26">
        <v>12</v>
      </c>
      <c r="U45" s="8">
        <v>4074.8011200000005</v>
      </c>
      <c r="V45" s="8"/>
      <c r="W45" s="8">
        <v>3.8</v>
      </c>
      <c r="X45" s="11">
        <f t="shared" si="6"/>
        <v>15.2</v>
      </c>
      <c r="Y45" s="5" t="s">
        <v>289</v>
      </c>
      <c r="Z45" s="26">
        <v>4</v>
      </c>
      <c r="AA45" s="8"/>
      <c r="AB45" s="8">
        <v>3.5</v>
      </c>
      <c r="AC45" s="8">
        <v>3.5</v>
      </c>
      <c r="AD45" s="8">
        <v>8079.2415599999995</v>
      </c>
      <c r="AE45" s="8"/>
      <c r="AF45" s="8" t="s">
        <v>311</v>
      </c>
      <c r="AG45" s="11">
        <v>90</v>
      </c>
      <c r="AH45" s="11">
        <f>ROUND(AI45*(AB45*(N45-2*G45-VLOOKUP(Y45,鋼筋號數!$A$3:$C$13,2,FALSE))/100),2)</f>
        <v>0.98</v>
      </c>
      <c r="AI45" s="8">
        <v>1.6</v>
      </c>
      <c r="AJ45" s="8"/>
      <c r="AK45" s="24">
        <v>2.5000000000000001E-3</v>
      </c>
      <c r="AL45" s="27">
        <v>0.89</v>
      </c>
      <c r="AM45" s="24">
        <v>1</v>
      </c>
      <c r="AN45" s="25">
        <v>0.95</v>
      </c>
      <c r="AO45" s="24">
        <v>0.28000000000000003</v>
      </c>
      <c r="AP45" s="24">
        <v>6.7000000000000004E-2</v>
      </c>
      <c r="AQ45" s="28">
        <v>1.4999999999999999E-2</v>
      </c>
      <c r="AR45" s="24">
        <v>0</v>
      </c>
      <c r="AS45" t="b">
        <f t="shared" si="7"/>
        <v>1</v>
      </c>
      <c r="AT45" t="b">
        <v>1</v>
      </c>
    </row>
    <row r="46" spans="1:46" x14ac:dyDescent="0.3">
      <c r="A46" s="12" t="s">
        <v>119</v>
      </c>
      <c r="B46" s="8" t="s">
        <v>328</v>
      </c>
      <c r="C46" s="8"/>
      <c r="D46" s="8">
        <v>1</v>
      </c>
      <c r="E46" s="8"/>
      <c r="F46" s="8">
        <v>1180.8357599999999</v>
      </c>
      <c r="G46" s="8">
        <v>0.9</v>
      </c>
      <c r="H46" s="8"/>
      <c r="I46" s="26">
        <v>0.42299999999999999</v>
      </c>
      <c r="J46" s="8">
        <v>199759.23</v>
      </c>
      <c r="K46" s="8">
        <v>20</v>
      </c>
      <c r="L46" s="11">
        <f t="shared" si="4"/>
        <v>16</v>
      </c>
      <c r="M46" s="11">
        <f>K46-2*G46-VLOOKUP(Y46,鋼筋號數!$A$3:$C$13,2,FALSE)</f>
        <v>17.564999999999998</v>
      </c>
      <c r="N46" s="8">
        <v>20</v>
      </c>
      <c r="O46" s="8">
        <f t="shared" si="5"/>
        <v>400</v>
      </c>
      <c r="P46" s="8">
        <v>50</v>
      </c>
      <c r="Q46" s="8">
        <v>50</v>
      </c>
      <c r="R46" s="5" t="s">
        <v>291</v>
      </c>
      <c r="S46" s="8"/>
      <c r="T46" s="26">
        <v>12</v>
      </c>
      <c r="U46" s="8">
        <v>4074.8011200000005</v>
      </c>
      <c r="V46" s="8"/>
      <c r="W46" s="8">
        <v>3.8</v>
      </c>
      <c r="X46" s="11">
        <f t="shared" si="6"/>
        <v>15.2</v>
      </c>
      <c r="Y46" s="5" t="s">
        <v>289</v>
      </c>
      <c r="Z46" s="26">
        <v>4</v>
      </c>
      <c r="AA46" s="8"/>
      <c r="AB46" s="8">
        <v>3.5</v>
      </c>
      <c r="AC46" s="8">
        <v>3.5</v>
      </c>
      <c r="AD46" s="8">
        <v>3348.7604799999999</v>
      </c>
      <c r="AE46" s="8"/>
      <c r="AF46" s="8" t="s">
        <v>311</v>
      </c>
      <c r="AG46" s="11">
        <v>90</v>
      </c>
      <c r="AH46" s="11">
        <f>ROUND(AI46*(AB46*(N46-2*G46-VLOOKUP(Y46,鋼筋號數!$A$3:$C$13,2,FALSE))/100),2)</f>
        <v>0.98</v>
      </c>
      <c r="AI46" s="8">
        <v>1.6</v>
      </c>
      <c r="AJ46" s="8"/>
      <c r="AK46" s="24">
        <v>6.0000000000000001E-3</v>
      </c>
      <c r="AL46" s="25">
        <v>1</v>
      </c>
      <c r="AM46" s="24">
        <v>1</v>
      </c>
      <c r="AN46" s="25">
        <v>0.95</v>
      </c>
      <c r="AO46" s="24">
        <v>0.1</v>
      </c>
      <c r="AP46" s="24">
        <v>1.4999999999999999E-2</v>
      </c>
      <c r="AQ46" s="24">
        <v>0.01</v>
      </c>
      <c r="AR46" s="24">
        <v>0</v>
      </c>
      <c r="AS46" t="b">
        <f t="shared" si="7"/>
        <v>1</v>
      </c>
      <c r="AT46" t="b">
        <v>1</v>
      </c>
    </row>
    <row r="47" spans="1:46" x14ac:dyDescent="0.3">
      <c r="A47" s="12" t="s">
        <v>120</v>
      </c>
      <c r="B47" s="8" t="s">
        <v>328</v>
      </c>
      <c r="C47" s="8"/>
      <c r="D47" s="8">
        <v>1</v>
      </c>
      <c r="E47" s="8"/>
      <c r="F47" s="8">
        <v>1180.8357599999999</v>
      </c>
      <c r="G47" s="8">
        <v>0.9</v>
      </c>
      <c r="H47" s="8"/>
      <c r="I47" s="26">
        <v>0.42299999999999999</v>
      </c>
      <c r="J47" s="8">
        <v>199759.23</v>
      </c>
      <c r="K47" s="8">
        <v>20</v>
      </c>
      <c r="L47" s="11">
        <f t="shared" si="4"/>
        <v>16</v>
      </c>
      <c r="M47" s="11">
        <f>K47-2*G47-VLOOKUP(Y47,鋼筋號數!$A$3:$C$13,2,FALSE)</f>
        <v>17.564999999999998</v>
      </c>
      <c r="N47" s="8">
        <v>20</v>
      </c>
      <c r="O47" s="8">
        <f t="shared" si="5"/>
        <v>400</v>
      </c>
      <c r="P47" s="8">
        <v>50</v>
      </c>
      <c r="Q47" s="8">
        <v>50</v>
      </c>
      <c r="R47" s="5" t="s">
        <v>291</v>
      </c>
      <c r="S47" s="8"/>
      <c r="T47" s="26">
        <v>12</v>
      </c>
      <c r="U47" s="8">
        <v>4074.8011200000005</v>
      </c>
      <c r="V47" s="8"/>
      <c r="W47" s="8">
        <v>3.8</v>
      </c>
      <c r="X47" s="11">
        <f t="shared" si="6"/>
        <v>15.2</v>
      </c>
      <c r="Y47" s="5" t="s">
        <v>289</v>
      </c>
      <c r="Z47" s="26">
        <v>4</v>
      </c>
      <c r="AA47" s="8"/>
      <c r="AB47" s="8">
        <v>3.5</v>
      </c>
      <c r="AC47" s="8">
        <v>3.5</v>
      </c>
      <c r="AD47" s="8">
        <v>8079.2415599999995</v>
      </c>
      <c r="AE47" s="8"/>
      <c r="AF47" s="8" t="s">
        <v>311</v>
      </c>
      <c r="AG47" s="11">
        <v>90</v>
      </c>
      <c r="AH47" s="11">
        <f>ROUND(AI47*(AB47*(N47-2*G47-VLOOKUP(Y47,鋼筋號數!$A$3:$C$13,2,FALSE))/100),2)</f>
        <v>0.98</v>
      </c>
      <c r="AI47" s="8">
        <v>1.6</v>
      </c>
      <c r="AJ47" s="8"/>
      <c r="AK47" s="24">
        <v>6.0000000000000001E-3</v>
      </c>
      <c r="AL47" s="24">
        <v>0.75</v>
      </c>
      <c r="AM47" s="24">
        <v>1</v>
      </c>
      <c r="AN47" s="25">
        <v>0.95</v>
      </c>
      <c r="AO47" s="24">
        <v>0.25</v>
      </c>
      <c r="AP47" s="24">
        <v>0.06</v>
      </c>
      <c r="AQ47" s="24">
        <v>1.4999999999999999E-2</v>
      </c>
      <c r="AR47" s="24">
        <v>0</v>
      </c>
      <c r="AS47" t="b">
        <f t="shared" si="7"/>
        <v>1</v>
      </c>
      <c r="AT47" t="b">
        <v>1</v>
      </c>
    </row>
    <row r="48" spans="1:46" x14ac:dyDescent="0.3">
      <c r="A48" s="29" t="s">
        <v>366</v>
      </c>
      <c r="B48" s="8" t="s">
        <v>367</v>
      </c>
      <c r="C48" s="8"/>
      <c r="D48" s="8">
        <v>1</v>
      </c>
      <c r="E48" s="8"/>
      <c r="F48" s="8">
        <v>1014.6214</v>
      </c>
      <c r="G48" s="8">
        <v>2.35</v>
      </c>
      <c r="H48" s="8"/>
      <c r="I48" s="26">
        <v>0.35</v>
      </c>
      <c r="J48" s="8">
        <v>221886.72</v>
      </c>
      <c r="K48" s="8">
        <v>25</v>
      </c>
      <c r="L48" s="11">
        <f t="shared" si="4"/>
        <v>20</v>
      </c>
      <c r="M48" s="11">
        <f>K48-2*G48-VLOOKUP(Y48,[1]鋼筋號數!$A$3:$C$13,2,FALSE)</f>
        <v>19.664999999999999</v>
      </c>
      <c r="N48" s="8">
        <v>25</v>
      </c>
      <c r="O48" s="8">
        <f t="shared" si="5"/>
        <v>625</v>
      </c>
      <c r="P48" s="8">
        <v>50</v>
      </c>
      <c r="Q48" s="8">
        <v>50</v>
      </c>
      <c r="R48" s="5" t="s">
        <v>291</v>
      </c>
      <c r="S48" s="8"/>
      <c r="T48" s="26">
        <v>12</v>
      </c>
      <c r="U48" s="8">
        <v>3864.7388000000001</v>
      </c>
      <c r="V48" s="8"/>
      <c r="W48" s="8">
        <v>2.4299999999999997</v>
      </c>
      <c r="X48" s="11">
        <f t="shared" si="6"/>
        <v>15.19</v>
      </c>
      <c r="Y48" s="5" t="s">
        <v>289</v>
      </c>
      <c r="Z48" s="26">
        <v>4</v>
      </c>
      <c r="AA48" s="8"/>
      <c r="AB48" s="8">
        <v>6</v>
      </c>
      <c r="AC48" s="8">
        <v>6</v>
      </c>
      <c r="AD48" s="8">
        <v>7892.6328000000003</v>
      </c>
      <c r="AE48" s="8"/>
      <c r="AF48" s="8" t="s">
        <v>311</v>
      </c>
      <c r="AG48" s="11">
        <v>90</v>
      </c>
      <c r="AH48" s="11">
        <f>ROUND(AI48*(AB48*(N48-2*G48-VLOOKUP(Y48,[1]鋼筋號數!$A$3:$C$13,2,FALSE))/100),2)</f>
        <v>0.59</v>
      </c>
      <c r="AI48" s="8">
        <v>0.5</v>
      </c>
      <c r="AJ48" s="8"/>
      <c r="AK48">
        <v>5.0000000000000001E-3</v>
      </c>
      <c r="AL48">
        <v>0.95</v>
      </c>
      <c r="AM48">
        <v>1.1000000000000001</v>
      </c>
      <c r="AN48">
        <v>0.85</v>
      </c>
      <c r="AO48">
        <v>0.4</v>
      </c>
      <c r="AP48">
        <v>2.5000000000000001E-2</v>
      </c>
      <c r="AQ48">
        <v>1.4999999999999999E-2</v>
      </c>
      <c r="AR48" s="23">
        <v>0</v>
      </c>
      <c r="AS48" t="b">
        <f t="shared" si="7"/>
        <v>1</v>
      </c>
      <c r="AT48" t="b">
        <v>1</v>
      </c>
    </row>
    <row r="49" spans="1:46" x14ac:dyDescent="0.3">
      <c r="A49" s="29" t="s">
        <v>368</v>
      </c>
      <c r="B49" s="8" t="s">
        <v>367</v>
      </c>
      <c r="C49" s="8"/>
      <c r="D49" s="8">
        <v>1</v>
      </c>
      <c r="E49" s="8"/>
      <c r="F49" s="8">
        <v>1014.6214</v>
      </c>
      <c r="G49" s="8">
        <v>2.35</v>
      </c>
      <c r="H49" s="8"/>
      <c r="I49" s="26">
        <v>0.35</v>
      </c>
      <c r="J49" s="8">
        <v>221886.72</v>
      </c>
      <c r="K49" s="8">
        <v>25</v>
      </c>
      <c r="L49" s="11">
        <f t="shared" si="4"/>
        <v>20</v>
      </c>
      <c r="M49" s="11">
        <f>K49-2*G49-VLOOKUP(Y49,[1]鋼筋號數!$A$3:$C$13,2,FALSE)</f>
        <v>19.664999999999999</v>
      </c>
      <c r="N49" s="8">
        <v>25</v>
      </c>
      <c r="O49" s="8">
        <f t="shared" si="5"/>
        <v>625</v>
      </c>
      <c r="P49" s="8">
        <v>50</v>
      </c>
      <c r="Q49" s="8">
        <v>50</v>
      </c>
      <c r="R49" s="5" t="s">
        <v>291</v>
      </c>
      <c r="S49" s="8"/>
      <c r="T49" s="26">
        <v>12</v>
      </c>
      <c r="U49" s="8">
        <v>3864.7388000000001</v>
      </c>
      <c r="V49" s="8"/>
      <c r="W49" s="8">
        <v>2.4299999999999997</v>
      </c>
      <c r="X49" s="11">
        <f t="shared" si="6"/>
        <v>15.19</v>
      </c>
      <c r="Y49" s="5" t="s">
        <v>289</v>
      </c>
      <c r="Z49" s="26">
        <v>4</v>
      </c>
      <c r="AA49" s="8"/>
      <c r="AB49" s="8">
        <v>4</v>
      </c>
      <c r="AC49" s="8">
        <v>4</v>
      </c>
      <c r="AD49" s="8">
        <v>7892.6328000000003</v>
      </c>
      <c r="AE49" s="8"/>
      <c r="AF49" s="8" t="s">
        <v>311</v>
      </c>
      <c r="AG49" s="11">
        <v>90</v>
      </c>
      <c r="AH49" s="11">
        <f>ROUND(AI49*(AB49*(N49-2*G49-VLOOKUP(Y49,[1]鋼筋號數!$A$3:$C$13,2,FALSE))/100),2)</f>
        <v>0.55000000000000004</v>
      </c>
      <c r="AI49" s="8">
        <v>0.70000000000000007</v>
      </c>
      <c r="AJ49" s="8"/>
      <c r="AK49">
        <v>5.0000000000000001E-3</v>
      </c>
      <c r="AL49">
        <v>0.95</v>
      </c>
      <c r="AM49">
        <v>1.2</v>
      </c>
      <c r="AN49">
        <v>0.85</v>
      </c>
      <c r="AO49">
        <v>0.4</v>
      </c>
      <c r="AP49">
        <v>0.04</v>
      </c>
      <c r="AQ49">
        <v>0.02</v>
      </c>
      <c r="AR49" s="23">
        <v>0</v>
      </c>
      <c r="AS49" t="b">
        <f t="shared" si="7"/>
        <v>1</v>
      </c>
      <c r="AT49" t="b">
        <v>1</v>
      </c>
    </row>
    <row r="50" spans="1:46" x14ac:dyDescent="0.3">
      <c r="A50" s="29" t="s">
        <v>369</v>
      </c>
      <c r="B50" s="8" t="s">
        <v>367</v>
      </c>
      <c r="C50" s="8"/>
      <c r="D50" s="8">
        <v>1</v>
      </c>
      <c r="E50" s="8"/>
      <c r="F50" s="8">
        <v>1014.6214</v>
      </c>
      <c r="G50" s="8">
        <v>2.35</v>
      </c>
      <c r="H50" s="8"/>
      <c r="I50" s="26">
        <v>0.35</v>
      </c>
      <c r="J50" s="8">
        <v>221886.72</v>
      </c>
      <c r="K50" s="8">
        <v>25</v>
      </c>
      <c r="L50" s="11">
        <f t="shared" si="4"/>
        <v>20</v>
      </c>
      <c r="M50" s="11">
        <f>K50-2*G50-VLOOKUP(Y50,[1]鋼筋號數!$A$3:$C$13,2,FALSE)</f>
        <v>19.664999999999999</v>
      </c>
      <c r="N50" s="8">
        <v>25</v>
      </c>
      <c r="O50" s="8">
        <f t="shared" si="5"/>
        <v>625</v>
      </c>
      <c r="P50" s="8">
        <v>50</v>
      </c>
      <c r="Q50" s="8">
        <v>50</v>
      </c>
      <c r="R50" s="5" t="s">
        <v>291</v>
      </c>
      <c r="S50" s="8"/>
      <c r="T50" s="26">
        <v>12</v>
      </c>
      <c r="U50" s="8">
        <v>3864.7388000000001</v>
      </c>
      <c r="V50" s="8"/>
      <c r="W50" s="8">
        <v>2.4299999999999997</v>
      </c>
      <c r="X50" s="11">
        <f t="shared" si="6"/>
        <v>15.19</v>
      </c>
      <c r="Y50" s="5" t="s">
        <v>289</v>
      </c>
      <c r="Z50" s="26">
        <v>4</v>
      </c>
      <c r="AA50" s="8"/>
      <c r="AB50" s="8">
        <v>6</v>
      </c>
      <c r="AC50" s="8">
        <v>6</v>
      </c>
      <c r="AD50" s="8">
        <v>3507.8368</v>
      </c>
      <c r="AE50" s="8"/>
      <c r="AF50" s="8" t="s">
        <v>311</v>
      </c>
      <c r="AG50" s="11">
        <v>90</v>
      </c>
      <c r="AH50" s="11">
        <f>ROUND(AI50*(AB50*(N50-2*G50-VLOOKUP(Y50,[1]鋼筋號數!$A$3:$C$13,2,FALSE))/100),2)</f>
        <v>0.71</v>
      </c>
      <c r="AI50" s="8">
        <v>0.6</v>
      </c>
      <c r="AJ50" s="8"/>
      <c r="AK50">
        <v>5.0000000000000001E-3</v>
      </c>
      <c r="AL50">
        <v>0.95</v>
      </c>
      <c r="AM50">
        <v>1.2</v>
      </c>
      <c r="AN50">
        <v>0.8</v>
      </c>
      <c r="AO50">
        <v>0.4</v>
      </c>
      <c r="AP50">
        <v>0.03</v>
      </c>
      <c r="AQ50">
        <v>1.4999999999999999E-2</v>
      </c>
      <c r="AR50" s="23">
        <v>0</v>
      </c>
      <c r="AS50" t="b">
        <f t="shared" si="7"/>
        <v>1</v>
      </c>
      <c r="AT50" t="b">
        <v>1</v>
      </c>
    </row>
    <row r="51" spans="1:46" x14ac:dyDescent="0.3">
      <c r="A51" s="29" t="s">
        <v>370</v>
      </c>
      <c r="B51" s="8" t="s">
        <v>367</v>
      </c>
      <c r="C51" s="8"/>
      <c r="D51" s="8">
        <v>1</v>
      </c>
      <c r="E51" s="8"/>
      <c r="F51" s="8">
        <v>1014.6214</v>
      </c>
      <c r="G51" s="8">
        <v>2.35</v>
      </c>
      <c r="H51" s="8"/>
      <c r="I51" s="26">
        <v>0.35</v>
      </c>
      <c r="J51" s="8">
        <v>221886.72</v>
      </c>
      <c r="K51" s="8">
        <v>25</v>
      </c>
      <c r="L51" s="11">
        <f t="shared" si="4"/>
        <v>20</v>
      </c>
      <c r="M51" s="11">
        <f>K51-2*G51-VLOOKUP(Y51,[1]鋼筋號數!$A$3:$C$13,2,FALSE)</f>
        <v>19.664999999999999</v>
      </c>
      <c r="N51" s="8">
        <v>25</v>
      </c>
      <c r="O51" s="8">
        <f t="shared" si="5"/>
        <v>625</v>
      </c>
      <c r="P51" s="8">
        <v>50</v>
      </c>
      <c r="Q51" s="8">
        <v>50</v>
      </c>
      <c r="R51" s="5" t="s">
        <v>291</v>
      </c>
      <c r="S51" s="8"/>
      <c r="T51" s="26">
        <v>12</v>
      </c>
      <c r="U51" s="8">
        <v>3864.7388000000001</v>
      </c>
      <c r="V51" s="8"/>
      <c r="W51" s="8">
        <v>2.4299999999999997</v>
      </c>
      <c r="X51" s="11">
        <f t="shared" si="6"/>
        <v>15.19</v>
      </c>
      <c r="Y51" s="5" t="s">
        <v>289</v>
      </c>
      <c r="Z51" s="26">
        <v>4</v>
      </c>
      <c r="AA51" s="8"/>
      <c r="AB51" s="8">
        <v>6</v>
      </c>
      <c r="AC51" s="8">
        <v>6</v>
      </c>
      <c r="AD51" s="8">
        <v>11482.047200000001</v>
      </c>
      <c r="AE51" s="8"/>
      <c r="AF51" s="8" t="s">
        <v>311</v>
      </c>
      <c r="AG51" s="11">
        <v>90</v>
      </c>
      <c r="AH51" s="11">
        <f>ROUND(AI51*(AB51*(N51-2*G51-VLOOKUP(Y51,[1]鋼筋號數!$A$3:$C$13,2,FALSE))/100),2)</f>
        <v>0.59</v>
      </c>
      <c r="AI51" s="8">
        <v>0.5</v>
      </c>
      <c r="AJ51" s="8"/>
      <c r="AK51">
        <v>5.0000000000000001E-3</v>
      </c>
      <c r="AL51">
        <v>0.95</v>
      </c>
      <c r="AM51">
        <v>1.1000000000000001</v>
      </c>
      <c r="AN51">
        <v>0.85</v>
      </c>
      <c r="AO51">
        <v>0.4</v>
      </c>
      <c r="AP51">
        <v>0.03</v>
      </c>
      <c r="AQ51">
        <v>1.4999999999999999E-2</v>
      </c>
      <c r="AR51" s="23">
        <v>0</v>
      </c>
      <c r="AS51" t="b">
        <f t="shared" si="7"/>
        <v>1</v>
      </c>
      <c r="AT51" t="b">
        <v>1</v>
      </c>
    </row>
    <row r="52" spans="1:46" x14ac:dyDescent="0.3">
      <c r="A52" s="29" t="s">
        <v>371</v>
      </c>
      <c r="B52" s="8" t="s">
        <v>367</v>
      </c>
      <c r="C52" s="8"/>
      <c r="D52" s="8">
        <v>1</v>
      </c>
      <c r="E52" s="8"/>
      <c r="F52" s="8">
        <v>1014.6214</v>
      </c>
      <c r="G52" s="8">
        <v>2.35</v>
      </c>
      <c r="H52" s="8"/>
      <c r="I52" s="26">
        <v>0.35</v>
      </c>
      <c r="J52" s="8">
        <v>221886.72</v>
      </c>
      <c r="K52" s="8">
        <v>25</v>
      </c>
      <c r="L52" s="11">
        <f t="shared" si="4"/>
        <v>20</v>
      </c>
      <c r="M52" s="11">
        <f>K52-2*G52-VLOOKUP(Y52,[1]鋼筋號數!$A$3:$C$13,2,FALSE)</f>
        <v>19.664999999999999</v>
      </c>
      <c r="N52" s="8">
        <v>25</v>
      </c>
      <c r="O52" s="8">
        <f t="shared" si="5"/>
        <v>625</v>
      </c>
      <c r="P52" s="8">
        <v>50</v>
      </c>
      <c r="Q52" s="8">
        <v>50</v>
      </c>
      <c r="R52" s="5" t="s">
        <v>291</v>
      </c>
      <c r="S52" s="8"/>
      <c r="T52" s="26">
        <v>12</v>
      </c>
      <c r="U52" s="8">
        <v>3864.7388000000001</v>
      </c>
      <c r="V52" s="8"/>
      <c r="W52" s="8">
        <v>2.4299999999999997</v>
      </c>
      <c r="X52" s="11">
        <f t="shared" si="6"/>
        <v>15.19</v>
      </c>
      <c r="Y52" s="5" t="s">
        <v>289</v>
      </c>
      <c r="Z52" s="26">
        <v>2</v>
      </c>
      <c r="AA52" s="8"/>
      <c r="AB52" s="8">
        <v>3</v>
      </c>
      <c r="AC52" s="8">
        <v>3</v>
      </c>
      <c r="AD52" s="8">
        <v>7892.6328000000003</v>
      </c>
      <c r="AE52" s="8"/>
      <c r="AF52" s="8" t="s">
        <v>299</v>
      </c>
      <c r="AG52" s="11">
        <v>90</v>
      </c>
      <c r="AH52" s="11">
        <f>ROUND(AI52*(AB52*(N52-2*G52-VLOOKUP(Y52,[1]鋼筋號數!$A$3:$C$13,2,FALSE))/100),2)</f>
        <v>0.28999999999999998</v>
      </c>
      <c r="AI52" s="8">
        <v>0.5</v>
      </c>
      <c r="AJ52" s="8"/>
      <c r="AK52">
        <v>5.0000000000000001E-3</v>
      </c>
      <c r="AL52">
        <v>0.95</v>
      </c>
      <c r="AM52">
        <v>1.2</v>
      </c>
      <c r="AN52">
        <v>0.8</v>
      </c>
      <c r="AO52">
        <v>0.4</v>
      </c>
      <c r="AP52">
        <v>3.2000000000000001E-2</v>
      </c>
      <c r="AQ52">
        <v>1.4999999999999999E-2</v>
      </c>
      <c r="AR52" s="23">
        <v>0</v>
      </c>
      <c r="AS52" t="b">
        <f t="shared" si="7"/>
        <v>1</v>
      </c>
      <c r="AT52" t="b">
        <v>1</v>
      </c>
    </row>
    <row r="53" spans="1:46" x14ac:dyDescent="0.3">
      <c r="A53" s="29" t="s">
        <v>372</v>
      </c>
      <c r="B53" s="8" t="s">
        <v>367</v>
      </c>
      <c r="C53" s="8"/>
      <c r="D53" s="8">
        <v>1</v>
      </c>
      <c r="E53" s="8"/>
      <c r="F53" s="8">
        <v>1014.6214</v>
      </c>
      <c r="G53" s="8">
        <v>2.35</v>
      </c>
      <c r="H53" s="8"/>
      <c r="I53" s="26">
        <v>0.35</v>
      </c>
      <c r="J53" s="8">
        <v>221886.72</v>
      </c>
      <c r="K53" s="8">
        <v>25</v>
      </c>
      <c r="L53" s="11">
        <f t="shared" si="4"/>
        <v>20</v>
      </c>
      <c r="M53" s="11">
        <f>K53-2*G53-VLOOKUP(Y53,[1]鋼筋號數!$A$3:$C$13,2,FALSE)</f>
        <v>19.664999999999999</v>
      </c>
      <c r="N53" s="8">
        <v>25</v>
      </c>
      <c r="O53" s="8">
        <f t="shared" si="5"/>
        <v>625</v>
      </c>
      <c r="P53" s="8">
        <v>50</v>
      </c>
      <c r="Q53" s="8">
        <v>50</v>
      </c>
      <c r="R53" s="5" t="s">
        <v>291</v>
      </c>
      <c r="S53" s="8"/>
      <c r="T53" s="26">
        <v>12</v>
      </c>
      <c r="U53" s="8">
        <v>3864.7388000000001</v>
      </c>
      <c r="V53" s="8"/>
      <c r="W53" s="8">
        <v>2.4299999999999997</v>
      </c>
      <c r="X53" s="11">
        <f t="shared" si="6"/>
        <v>15.19</v>
      </c>
      <c r="Y53" s="5" t="s">
        <v>289</v>
      </c>
      <c r="Z53" s="26">
        <v>2</v>
      </c>
      <c r="AA53" s="8"/>
      <c r="AB53" s="8">
        <v>6</v>
      </c>
      <c r="AC53" s="8">
        <v>6</v>
      </c>
      <c r="AD53" s="8">
        <v>8739.0004000000008</v>
      </c>
      <c r="AE53" s="8"/>
      <c r="AF53" s="8" t="s">
        <v>299</v>
      </c>
      <c r="AG53" s="11">
        <v>90</v>
      </c>
      <c r="AH53" s="11">
        <f>ROUND(AI53*(AB53*(N53-2*G53-VLOOKUP(Y53,[1]鋼筋號數!$A$3:$C$13,2,FALSE))/100),2)</f>
        <v>0.59</v>
      </c>
      <c r="AI53" s="8">
        <v>0.5</v>
      </c>
      <c r="AJ53" s="8"/>
      <c r="AK53">
        <v>5.0000000000000001E-3</v>
      </c>
      <c r="AL53">
        <v>0.95</v>
      </c>
      <c r="AM53">
        <v>1.1000000000000001</v>
      </c>
      <c r="AN53">
        <v>0.85</v>
      </c>
      <c r="AO53">
        <v>0.4</v>
      </c>
      <c r="AP53">
        <v>0.03</v>
      </c>
      <c r="AQ53">
        <v>1.4999999999999999E-2</v>
      </c>
      <c r="AR53" s="23">
        <v>0</v>
      </c>
      <c r="AS53" t="b">
        <f t="shared" si="7"/>
        <v>1</v>
      </c>
      <c r="AT53" t="b">
        <v>1</v>
      </c>
    </row>
    <row r="54" spans="1:46" x14ac:dyDescent="0.3">
      <c r="A54" s="29" t="s">
        <v>373</v>
      </c>
      <c r="B54" s="8" t="s">
        <v>367</v>
      </c>
      <c r="C54" s="8"/>
      <c r="D54" s="8">
        <v>1</v>
      </c>
      <c r="E54" s="8"/>
      <c r="F54" s="8">
        <v>1014.6214</v>
      </c>
      <c r="G54" s="8">
        <v>3.05</v>
      </c>
      <c r="H54" s="8"/>
      <c r="I54" s="26">
        <v>0.35</v>
      </c>
      <c r="J54" s="8">
        <v>221886.72</v>
      </c>
      <c r="K54" s="8">
        <v>25</v>
      </c>
      <c r="L54" s="11">
        <f t="shared" si="4"/>
        <v>20</v>
      </c>
      <c r="M54" s="11">
        <f>K54-2*G54-VLOOKUP(Y54,[1]鋼筋號數!$A$3:$C$13,2,FALSE)</f>
        <v>18.264999999999997</v>
      </c>
      <c r="N54" s="8">
        <v>25</v>
      </c>
      <c r="O54" s="8">
        <f t="shared" si="5"/>
        <v>625</v>
      </c>
      <c r="P54" s="8">
        <v>50</v>
      </c>
      <c r="Q54" s="8">
        <v>50</v>
      </c>
      <c r="R54" s="5" t="s">
        <v>293</v>
      </c>
      <c r="S54" s="8"/>
      <c r="T54" s="26">
        <v>4</v>
      </c>
      <c r="U54" s="8">
        <v>3456.8508000000002</v>
      </c>
      <c r="V54" s="8"/>
      <c r="W54" s="8">
        <v>1.81</v>
      </c>
      <c r="X54" s="11">
        <f t="shared" si="6"/>
        <v>11.31</v>
      </c>
      <c r="Y54" s="5" t="s">
        <v>289</v>
      </c>
      <c r="Z54" s="26">
        <v>2</v>
      </c>
      <c r="AA54" s="8"/>
      <c r="AB54" s="8">
        <v>3</v>
      </c>
      <c r="AC54" s="8">
        <v>3</v>
      </c>
      <c r="AD54" s="8">
        <v>7892.6328000000003</v>
      </c>
      <c r="AE54" s="8"/>
      <c r="AF54" s="8" t="s">
        <v>299</v>
      </c>
      <c r="AG54" s="11">
        <v>90</v>
      </c>
      <c r="AH54" s="11">
        <f>ROUND(AI54*(AB54*(N54-2*G54-VLOOKUP(Y54,[1]鋼筋號數!$A$3:$C$13,2,FALSE))/100),2)</f>
        <v>0.27</v>
      </c>
      <c r="AI54" s="8">
        <v>0.5</v>
      </c>
      <c r="AJ54" s="8"/>
      <c r="AK54">
        <v>5.0000000000000001E-3</v>
      </c>
      <c r="AL54">
        <v>0.95</v>
      </c>
      <c r="AM54">
        <v>1.1000000000000001</v>
      </c>
      <c r="AN54">
        <v>0.8</v>
      </c>
      <c r="AO54">
        <v>0.4</v>
      </c>
      <c r="AP54">
        <v>0.03</v>
      </c>
      <c r="AQ54">
        <v>1.4999999999999999E-2</v>
      </c>
      <c r="AR54" s="23">
        <v>0</v>
      </c>
      <c r="AS54" t="b">
        <f t="shared" si="7"/>
        <v>1</v>
      </c>
      <c r="AT54" t="b">
        <v>1</v>
      </c>
    </row>
    <row r="55" spans="1:46" x14ac:dyDescent="0.3">
      <c r="A55" s="12" t="s">
        <v>121</v>
      </c>
      <c r="B55" s="8" t="s">
        <v>329</v>
      </c>
      <c r="C55" s="8"/>
      <c r="D55" s="8">
        <v>1</v>
      </c>
      <c r="E55" s="8"/>
      <c r="F55" s="8">
        <v>296.73852000000005</v>
      </c>
      <c r="G55" s="8">
        <v>3.2</v>
      </c>
      <c r="H55" s="8"/>
      <c r="I55" s="26">
        <v>9.9000000000000005E-2</v>
      </c>
      <c r="J55" s="8">
        <v>27225.989999999998</v>
      </c>
      <c r="K55" s="8">
        <v>30.5</v>
      </c>
      <c r="L55" s="11">
        <f t="shared" si="4"/>
        <v>24.400000000000002</v>
      </c>
      <c r="M55" s="11">
        <f>K55-2*G55-VLOOKUP(Y55,鋼筋號數!$A$3:$C$13,2,FALSE)</f>
        <v>23.147000000000002</v>
      </c>
      <c r="N55" s="8">
        <v>30.5</v>
      </c>
      <c r="O55" s="8">
        <f t="shared" si="5"/>
        <v>930.25</v>
      </c>
      <c r="P55" s="8">
        <v>167.6</v>
      </c>
      <c r="Q55" s="8">
        <v>167.6</v>
      </c>
      <c r="R55" s="5" t="s">
        <v>294</v>
      </c>
      <c r="S55" s="8"/>
      <c r="T55" s="26">
        <v>4</v>
      </c>
      <c r="U55" s="8">
        <v>3742.3724000000002</v>
      </c>
      <c r="V55" s="8"/>
      <c r="W55" s="8">
        <v>1.63</v>
      </c>
      <c r="X55" s="11">
        <f t="shared" si="6"/>
        <v>15.16</v>
      </c>
      <c r="Y55" s="5" t="s">
        <v>290</v>
      </c>
      <c r="Z55" s="26">
        <v>2</v>
      </c>
      <c r="AA55" s="8"/>
      <c r="AB55" s="8">
        <v>7.6</v>
      </c>
      <c r="AC55" s="8">
        <v>7.6</v>
      </c>
      <c r="AD55" s="8">
        <v>3701.5836000000004</v>
      </c>
      <c r="AE55" s="8"/>
      <c r="AF55" s="8" t="s">
        <v>299</v>
      </c>
      <c r="AG55" s="11">
        <v>90</v>
      </c>
      <c r="AH55" s="11">
        <f>ROUND(AI55*(AB55*(N55-2*G55-VLOOKUP(Y55,鋼筋號數!$A$3:$C$13,2,FALSE))/100),2)</f>
        <v>2.64</v>
      </c>
      <c r="AI55" s="8">
        <v>1.5</v>
      </c>
      <c r="AJ55" s="8"/>
      <c r="AK55" s="23">
        <v>2.5000000000000001E-3</v>
      </c>
      <c r="AL55" s="23">
        <v>0.8</v>
      </c>
      <c r="AM55" s="23">
        <v>1</v>
      </c>
      <c r="AN55" s="25">
        <v>0.95</v>
      </c>
      <c r="AO55" s="23">
        <v>0.7</v>
      </c>
      <c r="AP55" s="23">
        <v>1.4999999999999999E-2</v>
      </c>
      <c r="AQ55" s="23">
        <v>5.0000000000000001E-3</v>
      </c>
      <c r="AR55" s="23">
        <v>0</v>
      </c>
      <c r="AS55" t="str">
        <f t="shared" si="7"/>
        <v>None</v>
      </c>
      <c r="AT55" t="b">
        <v>1</v>
      </c>
    </row>
    <row r="56" spans="1:46" x14ac:dyDescent="0.3">
      <c r="A56" s="12" t="s">
        <v>122</v>
      </c>
      <c r="B56" s="8" t="s">
        <v>329</v>
      </c>
      <c r="C56" s="8"/>
      <c r="D56" s="8">
        <v>1</v>
      </c>
      <c r="E56" s="8"/>
      <c r="F56" s="8">
        <v>313.05403999999999</v>
      </c>
      <c r="G56" s="8">
        <v>3.2</v>
      </c>
      <c r="H56" s="8"/>
      <c r="I56" s="26">
        <v>9.2999999999999999E-2</v>
      </c>
      <c r="J56" s="8">
        <v>27225.989999999998</v>
      </c>
      <c r="K56" s="8">
        <v>30.5</v>
      </c>
      <c r="L56" s="11">
        <f t="shared" si="4"/>
        <v>24.400000000000002</v>
      </c>
      <c r="M56" s="11">
        <f>K56-2*G56-VLOOKUP(Y56,鋼筋號數!$A$3:$C$13,2,FALSE)</f>
        <v>23.147000000000002</v>
      </c>
      <c r="N56" s="8">
        <v>30.5</v>
      </c>
      <c r="O56" s="8">
        <f t="shared" si="5"/>
        <v>930.25</v>
      </c>
      <c r="P56" s="8">
        <v>167.6</v>
      </c>
      <c r="Q56" s="8">
        <v>167.6</v>
      </c>
      <c r="R56" s="5" t="s">
        <v>294</v>
      </c>
      <c r="S56" s="8"/>
      <c r="T56" s="26">
        <v>4</v>
      </c>
      <c r="U56" s="8">
        <v>3742.3724000000002</v>
      </c>
      <c r="V56" s="8"/>
      <c r="W56" s="8">
        <v>1.63</v>
      </c>
      <c r="X56" s="11">
        <f t="shared" si="6"/>
        <v>15.16</v>
      </c>
      <c r="Y56" s="5" t="s">
        <v>290</v>
      </c>
      <c r="Z56" s="26">
        <v>2</v>
      </c>
      <c r="AA56" s="8"/>
      <c r="AB56" s="8">
        <v>12.7</v>
      </c>
      <c r="AC56" s="8">
        <v>12.7</v>
      </c>
      <c r="AD56" s="8">
        <v>3701.5836000000004</v>
      </c>
      <c r="AE56" s="8"/>
      <c r="AF56" s="8" t="s">
        <v>299</v>
      </c>
      <c r="AG56" s="11">
        <v>90</v>
      </c>
      <c r="AH56" s="11">
        <f>ROUND(AI56*(AB56*(N56-2*G56-VLOOKUP(Y56,鋼筋號數!$A$3:$C$13,2,FALSE))/100),2)</f>
        <v>2.65</v>
      </c>
      <c r="AI56" s="8">
        <v>0.89999999999999991</v>
      </c>
      <c r="AJ56" s="8"/>
      <c r="AK56" s="23">
        <v>2.5000000000000001E-3</v>
      </c>
      <c r="AL56" s="23">
        <v>0.8</v>
      </c>
      <c r="AM56" s="23">
        <v>1</v>
      </c>
      <c r="AN56" s="25">
        <v>0.95</v>
      </c>
      <c r="AO56" s="23">
        <v>0.6</v>
      </c>
      <c r="AP56" s="23">
        <v>2.3E-2</v>
      </c>
      <c r="AQ56" s="23">
        <v>7.0000000000000001E-3</v>
      </c>
      <c r="AR56" s="23">
        <v>0</v>
      </c>
      <c r="AS56" t="str">
        <f t="shared" si="7"/>
        <v>None</v>
      </c>
      <c r="AT56" t="b">
        <v>1</v>
      </c>
    </row>
    <row r="57" spans="1:46" x14ac:dyDescent="0.3">
      <c r="A57" s="12" t="s">
        <v>165</v>
      </c>
      <c r="B57" s="8" t="s">
        <v>329</v>
      </c>
      <c r="C57" s="8"/>
      <c r="D57" s="8">
        <v>1</v>
      </c>
      <c r="E57" s="8"/>
      <c r="F57" s="8">
        <v>297.75824</v>
      </c>
      <c r="G57" s="8">
        <v>3.2</v>
      </c>
      <c r="H57" s="8"/>
      <c r="I57" s="26">
        <v>9.8000000000000004E-2</v>
      </c>
      <c r="J57" s="8">
        <v>27225.989999999998</v>
      </c>
      <c r="K57" s="8">
        <v>30.5</v>
      </c>
      <c r="L57" s="11">
        <f t="shared" si="4"/>
        <v>24.400000000000002</v>
      </c>
      <c r="M57" s="11">
        <f>K57-2*G57-VLOOKUP(Y57,鋼筋號數!$A$3:$C$13,2,FALSE)</f>
        <v>23.147000000000002</v>
      </c>
      <c r="N57" s="8">
        <v>30.5</v>
      </c>
      <c r="O57" s="8">
        <f t="shared" si="5"/>
        <v>930.25</v>
      </c>
      <c r="P57" s="8">
        <v>167.6</v>
      </c>
      <c r="Q57" s="8">
        <v>167.6</v>
      </c>
      <c r="R57" s="5" t="s">
        <v>294</v>
      </c>
      <c r="S57" s="8"/>
      <c r="T57" s="26">
        <v>4</v>
      </c>
      <c r="U57" s="8">
        <v>3742.3724000000002</v>
      </c>
      <c r="V57" s="8"/>
      <c r="W57" s="8">
        <v>1.63</v>
      </c>
      <c r="X57" s="11">
        <f t="shared" si="6"/>
        <v>15.16</v>
      </c>
      <c r="Y57" s="5" t="s">
        <v>290</v>
      </c>
      <c r="Z57" s="26">
        <v>2</v>
      </c>
      <c r="AA57" s="8"/>
      <c r="AB57" s="8">
        <v>7.6</v>
      </c>
      <c r="AC57" s="8">
        <v>7.6</v>
      </c>
      <c r="AD57" s="8">
        <v>3701.5836000000004</v>
      </c>
      <c r="AE57" s="8"/>
      <c r="AF57" s="8" t="s">
        <v>299</v>
      </c>
      <c r="AG57" s="11">
        <v>90</v>
      </c>
      <c r="AH57" s="11">
        <f>ROUND(AI57*(AB57*(N57-2*G57-VLOOKUP(Y57,鋼筋號數!$A$3:$C$13,2,FALSE))/100),2)</f>
        <v>2.64</v>
      </c>
      <c r="AI57" s="8">
        <v>1.5</v>
      </c>
      <c r="AJ57" s="8"/>
      <c r="AK57" s="23">
        <v>2.5000000000000001E-3</v>
      </c>
      <c r="AL57" s="23">
        <v>0.8</v>
      </c>
      <c r="AM57" s="23">
        <v>1</v>
      </c>
      <c r="AN57" s="25">
        <v>0.95</v>
      </c>
      <c r="AO57" s="23">
        <v>0.7</v>
      </c>
      <c r="AP57" s="23">
        <v>2.1999999999999999E-2</v>
      </c>
      <c r="AQ57" s="23">
        <v>5.0000000000000001E-3</v>
      </c>
      <c r="AR57" s="23">
        <v>0</v>
      </c>
      <c r="AS57" t="str">
        <f t="shared" si="7"/>
        <v>None</v>
      </c>
      <c r="AT57" t="b">
        <v>1</v>
      </c>
    </row>
    <row r="58" spans="1:46" x14ac:dyDescent="0.3">
      <c r="A58" s="12" t="s">
        <v>123</v>
      </c>
      <c r="B58" s="8" t="s">
        <v>329</v>
      </c>
      <c r="C58" s="8"/>
      <c r="D58" s="8">
        <v>1</v>
      </c>
      <c r="E58" s="8"/>
      <c r="F58" s="8">
        <v>281.44272000000001</v>
      </c>
      <c r="G58" s="8">
        <v>3.2</v>
      </c>
      <c r="H58" s="8"/>
      <c r="I58" s="26">
        <v>0.104</v>
      </c>
      <c r="J58" s="8">
        <v>27225.989999999998</v>
      </c>
      <c r="K58" s="8">
        <v>30.5</v>
      </c>
      <c r="L58" s="11">
        <f t="shared" si="4"/>
        <v>24.400000000000002</v>
      </c>
      <c r="M58" s="11">
        <f>K58-2*G58-VLOOKUP(Y58,鋼筋號數!$A$3:$C$13,2,FALSE)</f>
        <v>23.147000000000002</v>
      </c>
      <c r="N58" s="8">
        <v>30.5</v>
      </c>
      <c r="O58" s="8">
        <f t="shared" si="5"/>
        <v>930.25</v>
      </c>
      <c r="P58" s="8">
        <v>167.6</v>
      </c>
      <c r="Q58" s="8">
        <v>167.6</v>
      </c>
      <c r="R58" s="5" t="s">
        <v>294</v>
      </c>
      <c r="S58" s="8"/>
      <c r="T58" s="26">
        <v>4</v>
      </c>
      <c r="U58" s="8">
        <v>4374.5987999999998</v>
      </c>
      <c r="V58" s="8"/>
      <c r="W58" s="8">
        <v>1.63</v>
      </c>
      <c r="X58" s="11">
        <f t="shared" si="6"/>
        <v>15.16</v>
      </c>
      <c r="Y58" s="5" t="s">
        <v>290</v>
      </c>
      <c r="Z58" s="26">
        <v>2</v>
      </c>
      <c r="AA58" s="8"/>
      <c r="AB58" s="8">
        <v>12.7</v>
      </c>
      <c r="AC58" s="8">
        <v>12.7</v>
      </c>
      <c r="AD58" s="8">
        <v>3701.5836000000004</v>
      </c>
      <c r="AE58" s="8"/>
      <c r="AF58" s="8" t="s">
        <v>299</v>
      </c>
      <c r="AG58" s="11">
        <v>90</v>
      </c>
      <c r="AH58" s="11">
        <f>ROUND(AI58*(AB58*(N58-2*G58-VLOOKUP(Y58,鋼筋號數!$A$3:$C$13,2,FALSE))/100),2)</f>
        <v>2.65</v>
      </c>
      <c r="AI58" s="8">
        <v>0.89999999999999991</v>
      </c>
      <c r="AJ58" s="8"/>
      <c r="AK58" s="23">
        <v>2.5000000000000001E-3</v>
      </c>
      <c r="AL58" s="23">
        <v>0.8</v>
      </c>
      <c r="AM58" s="23">
        <v>1</v>
      </c>
      <c r="AN58" s="25">
        <v>0.95</v>
      </c>
      <c r="AO58" s="23">
        <v>0.6</v>
      </c>
      <c r="AP58" s="23">
        <v>1.6E-2</v>
      </c>
      <c r="AQ58" s="23">
        <v>5.0000000000000001E-3</v>
      </c>
      <c r="AR58" s="23">
        <v>0</v>
      </c>
      <c r="AS58" t="str">
        <f t="shared" si="7"/>
        <v>None</v>
      </c>
      <c r="AT58" t="b">
        <v>1</v>
      </c>
    </row>
    <row r="59" spans="1:46" x14ac:dyDescent="0.3">
      <c r="A59" s="12" t="s">
        <v>124</v>
      </c>
      <c r="B59" s="8" t="s">
        <v>329</v>
      </c>
      <c r="C59" s="8"/>
      <c r="D59" s="8">
        <v>1</v>
      </c>
      <c r="E59" s="8"/>
      <c r="F59" s="8">
        <v>299.79768000000001</v>
      </c>
      <c r="G59" s="8">
        <v>3.2</v>
      </c>
      <c r="H59" s="8"/>
      <c r="I59" s="26">
        <v>0.19500000000000001</v>
      </c>
      <c r="J59" s="8">
        <v>54451.979999999996</v>
      </c>
      <c r="K59" s="8">
        <v>30.5</v>
      </c>
      <c r="L59" s="11">
        <f t="shared" si="4"/>
        <v>24.400000000000002</v>
      </c>
      <c r="M59" s="11">
        <f>K59-2*G59-VLOOKUP(Y59,鋼筋號數!$A$3:$C$13,2,FALSE)</f>
        <v>23.147000000000002</v>
      </c>
      <c r="N59" s="8">
        <v>30.5</v>
      </c>
      <c r="O59" s="8">
        <f t="shared" si="5"/>
        <v>930.25</v>
      </c>
      <c r="P59" s="8">
        <v>167.6</v>
      </c>
      <c r="Q59" s="8">
        <v>167.6</v>
      </c>
      <c r="R59" s="5" t="s">
        <v>294</v>
      </c>
      <c r="S59" s="8"/>
      <c r="T59" s="26">
        <v>4</v>
      </c>
      <c r="U59" s="8">
        <v>4374.5987999999998</v>
      </c>
      <c r="V59" s="8"/>
      <c r="W59" s="8">
        <v>1.63</v>
      </c>
      <c r="X59" s="11">
        <f t="shared" si="6"/>
        <v>15.16</v>
      </c>
      <c r="Y59" s="5" t="s">
        <v>290</v>
      </c>
      <c r="Z59" s="26">
        <v>2</v>
      </c>
      <c r="AA59" s="8"/>
      <c r="AB59" s="8">
        <v>7.6</v>
      </c>
      <c r="AC59" s="8">
        <v>7.6</v>
      </c>
      <c r="AD59" s="8">
        <v>3997.3024</v>
      </c>
      <c r="AE59" s="8"/>
      <c r="AF59" s="8" t="s">
        <v>299</v>
      </c>
      <c r="AG59" s="11">
        <v>90</v>
      </c>
      <c r="AH59" s="11">
        <f>ROUND(AI59*(AB59*(N59-2*G59-VLOOKUP(Y59,鋼筋號數!$A$3:$C$13,2,FALSE))/100),2)</f>
        <v>2.64</v>
      </c>
      <c r="AI59" s="8">
        <v>1.5</v>
      </c>
      <c r="AJ59" s="8"/>
      <c r="AK59" s="23">
        <v>4.0000000000000001E-3</v>
      </c>
      <c r="AL59" s="23">
        <v>0.6</v>
      </c>
      <c r="AM59" s="23">
        <v>1</v>
      </c>
      <c r="AN59" s="25">
        <v>0.95</v>
      </c>
      <c r="AO59" s="23">
        <v>0.6</v>
      </c>
      <c r="AP59" s="23">
        <v>0.02</v>
      </c>
      <c r="AQ59" s="23">
        <v>0.01</v>
      </c>
      <c r="AR59" s="23">
        <v>0</v>
      </c>
      <c r="AS59" t="str">
        <f t="shared" si="7"/>
        <v>None</v>
      </c>
      <c r="AT59" t="b">
        <v>1</v>
      </c>
    </row>
    <row r="60" spans="1:46" x14ac:dyDescent="0.3">
      <c r="A60" s="12" t="s">
        <v>125</v>
      </c>
      <c r="B60" s="8" t="s">
        <v>329</v>
      </c>
      <c r="C60" s="8"/>
      <c r="D60" s="8">
        <v>1</v>
      </c>
      <c r="E60" s="8"/>
      <c r="F60" s="8">
        <v>324.27096</v>
      </c>
      <c r="G60" s="8">
        <v>3.2</v>
      </c>
      <c r="H60" s="8"/>
      <c r="I60" s="26">
        <v>0.18099999999999999</v>
      </c>
      <c r="J60" s="8">
        <v>54451.979999999996</v>
      </c>
      <c r="K60" s="8">
        <v>30.5</v>
      </c>
      <c r="L60" s="11">
        <f t="shared" si="4"/>
        <v>24.400000000000002</v>
      </c>
      <c r="M60" s="11">
        <f>K60-2*G60-VLOOKUP(Y60,鋼筋號數!$A$3:$C$13,2,FALSE)</f>
        <v>23.147000000000002</v>
      </c>
      <c r="N60" s="8">
        <v>30.5</v>
      </c>
      <c r="O60" s="8">
        <f t="shared" si="5"/>
        <v>930.25</v>
      </c>
      <c r="P60" s="8">
        <v>167.6</v>
      </c>
      <c r="Q60" s="8">
        <v>167.6</v>
      </c>
      <c r="R60" s="5" t="s">
        <v>294</v>
      </c>
      <c r="S60" s="8"/>
      <c r="T60" s="26">
        <v>4</v>
      </c>
      <c r="U60" s="8">
        <v>4374.5987999999998</v>
      </c>
      <c r="V60" s="8"/>
      <c r="W60" s="8">
        <v>1.63</v>
      </c>
      <c r="X60" s="11">
        <f t="shared" si="6"/>
        <v>15.16</v>
      </c>
      <c r="Y60" s="5" t="s">
        <v>290</v>
      </c>
      <c r="Z60" s="26">
        <v>2</v>
      </c>
      <c r="AA60" s="8"/>
      <c r="AB60" s="8">
        <v>12.7</v>
      </c>
      <c r="AC60" s="8">
        <v>12.7</v>
      </c>
      <c r="AD60" s="8">
        <v>3997.3024</v>
      </c>
      <c r="AE60" s="8"/>
      <c r="AF60" s="8" t="s">
        <v>299</v>
      </c>
      <c r="AG60" s="11">
        <v>90</v>
      </c>
      <c r="AH60" s="11">
        <f>ROUND(AI60*(AB60*(N60-2*G60-VLOOKUP(Y60,鋼筋號數!$A$3:$C$13,2,FALSE))/100),2)</f>
        <v>2.65</v>
      </c>
      <c r="AI60" s="8">
        <v>0.89999999999999991</v>
      </c>
      <c r="AJ60" s="8"/>
      <c r="AK60" s="23">
        <v>4.0000000000000001E-3</v>
      </c>
      <c r="AL60" s="23">
        <v>0.7</v>
      </c>
      <c r="AM60" s="23">
        <v>1</v>
      </c>
      <c r="AN60" s="25">
        <v>0.95</v>
      </c>
      <c r="AO60" s="23">
        <v>0.4</v>
      </c>
      <c r="AP60" s="23">
        <v>0.02</v>
      </c>
      <c r="AQ60" s="23">
        <v>0.01</v>
      </c>
      <c r="AR60" s="23">
        <v>0</v>
      </c>
      <c r="AS60" t="str">
        <f t="shared" si="7"/>
        <v>None</v>
      </c>
      <c r="AT60" t="b">
        <v>1</v>
      </c>
    </row>
    <row r="61" spans="1:46" x14ac:dyDescent="0.3">
      <c r="A61" s="12" t="s">
        <v>126</v>
      </c>
      <c r="B61" s="8" t="s">
        <v>329</v>
      </c>
      <c r="C61" s="8"/>
      <c r="D61" s="8">
        <v>1</v>
      </c>
      <c r="E61" s="8"/>
      <c r="F61" s="8">
        <v>339.56675999999999</v>
      </c>
      <c r="G61" s="8">
        <v>3.2</v>
      </c>
      <c r="H61" s="8"/>
      <c r="I61" s="26">
        <v>0.25900000000000001</v>
      </c>
      <c r="J61" s="8">
        <v>81677.97</v>
      </c>
      <c r="K61" s="8">
        <v>30.5</v>
      </c>
      <c r="L61" s="11">
        <f t="shared" si="4"/>
        <v>24.400000000000002</v>
      </c>
      <c r="M61" s="11">
        <f>K61-2*G61-VLOOKUP(Y61,鋼筋號數!$A$3:$C$13,2,FALSE)</f>
        <v>23.147000000000002</v>
      </c>
      <c r="N61" s="8">
        <v>30.5</v>
      </c>
      <c r="O61" s="8">
        <f t="shared" si="5"/>
        <v>930.25</v>
      </c>
      <c r="P61" s="8">
        <v>167.6</v>
      </c>
      <c r="Q61" s="8">
        <v>167.6</v>
      </c>
      <c r="R61" s="5" t="s">
        <v>294</v>
      </c>
      <c r="S61" s="8"/>
      <c r="T61" s="26">
        <v>4</v>
      </c>
      <c r="U61" s="8">
        <v>3701.5836000000004</v>
      </c>
      <c r="V61" s="8"/>
      <c r="W61" s="8">
        <v>1.63</v>
      </c>
      <c r="X61" s="11">
        <f t="shared" si="6"/>
        <v>15.16</v>
      </c>
      <c r="Y61" s="5" t="s">
        <v>290</v>
      </c>
      <c r="Z61" s="26">
        <v>2</v>
      </c>
      <c r="AA61" s="8"/>
      <c r="AB61" s="8">
        <v>7.6</v>
      </c>
      <c r="AC61" s="8">
        <v>7.6</v>
      </c>
      <c r="AD61" s="8">
        <v>3997.3024</v>
      </c>
      <c r="AE61" s="8"/>
      <c r="AF61" s="8" t="s">
        <v>299</v>
      </c>
      <c r="AG61" s="11">
        <v>90</v>
      </c>
      <c r="AH61" s="11">
        <f>ROUND(AI61*(AB61*(N61-2*G61-VLOOKUP(Y61,鋼筋號數!$A$3:$C$13,2,FALSE))/100),2)</f>
        <v>2.64</v>
      </c>
      <c r="AI61" s="8">
        <v>1.5</v>
      </c>
      <c r="AJ61" s="8"/>
      <c r="AK61" s="23">
        <v>2.5000000000000001E-3</v>
      </c>
      <c r="AL61" s="23">
        <v>0.6</v>
      </c>
      <c r="AM61" s="23">
        <v>1</v>
      </c>
      <c r="AN61" s="25">
        <v>0.95</v>
      </c>
      <c r="AO61" s="23">
        <v>0.6</v>
      </c>
      <c r="AP61" s="23">
        <v>0.02</v>
      </c>
      <c r="AQ61" s="23">
        <v>8.0000000000000002E-3</v>
      </c>
      <c r="AR61" s="23">
        <v>0</v>
      </c>
      <c r="AS61" t="str">
        <f t="shared" si="7"/>
        <v>None</v>
      </c>
      <c r="AT61" t="b">
        <v>1</v>
      </c>
    </row>
    <row r="62" spans="1:46" x14ac:dyDescent="0.3">
      <c r="A62" s="12" t="s">
        <v>127</v>
      </c>
      <c r="B62" s="8" t="s">
        <v>329</v>
      </c>
      <c r="C62" s="8"/>
      <c r="D62" s="8">
        <v>1</v>
      </c>
      <c r="E62" s="8"/>
      <c r="F62" s="8">
        <v>330.38927999999999</v>
      </c>
      <c r="G62" s="8">
        <v>3.2</v>
      </c>
      <c r="H62" s="8"/>
      <c r="I62" s="26">
        <v>0.26600000000000001</v>
      </c>
      <c r="J62" s="8">
        <v>81677.97</v>
      </c>
      <c r="K62" s="8">
        <v>30.5</v>
      </c>
      <c r="L62" s="11">
        <f t="shared" si="4"/>
        <v>24.400000000000002</v>
      </c>
      <c r="M62" s="11">
        <f>K62-2*G62-VLOOKUP(Y62,鋼筋號數!$A$3:$C$13,2,FALSE)</f>
        <v>23.147000000000002</v>
      </c>
      <c r="N62" s="8">
        <v>30.5</v>
      </c>
      <c r="O62" s="8">
        <f t="shared" si="5"/>
        <v>930.25</v>
      </c>
      <c r="P62" s="8">
        <v>167.6</v>
      </c>
      <c r="Q62" s="8">
        <v>167.6</v>
      </c>
      <c r="R62" s="5" t="s">
        <v>294</v>
      </c>
      <c r="S62" s="8"/>
      <c r="T62" s="26">
        <v>4</v>
      </c>
      <c r="U62" s="8">
        <v>3701.5836000000004</v>
      </c>
      <c r="V62" s="8"/>
      <c r="W62" s="8">
        <v>1.63</v>
      </c>
      <c r="X62" s="11">
        <f t="shared" si="6"/>
        <v>15.16</v>
      </c>
      <c r="Y62" s="5" t="s">
        <v>290</v>
      </c>
      <c r="Z62" s="26">
        <v>2</v>
      </c>
      <c r="AA62" s="8"/>
      <c r="AB62" s="8">
        <v>12.7</v>
      </c>
      <c r="AC62" s="8">
        <v>12.7</v>
      </c>
      <c r="AD62" s="8">
        <v>3997.3024</v>
      </c>
      <c r="AE62" s="8"/>
      <c r="AF62" s="8" t="s">
        <v>299</v>
      </c>
      <c r="AG62" s="11">
        <v>90</v>
      </c>
      <c r="AH62" s="11">
        <f>ROUND(AI62*(AB62*(N62-2*G62-VLOOKUP(Y62,鋼筋號數!$A$3:$C$13,2,FALSE))/100),2)</f>
        <v>2.65</v>
      </c>
      <c r="AI62" s="8">
        <v>0.89999999999999991</v>
      </c>
      <c r="AJ62" s="8"/>
      <c r="AK62" s="23">
        <v>2.5000000000000001E-3</v>
      </c>
      <c r="AL62" s="23">
        <v>0.6</v>
      </c>
      <c r="AM62" s="23">
        <v>1</v>
      </c>
      <c r="AN62" s="25">
        <v>0.95</v>
      </c>
      <c r="AO62" s="23">
        <v>0.6</v>
      </c>
      <c r="AP62" s="23">
        <v>1.9E-2</v>
      </c>
      <c r="AQ62" s="23">
        <v>0.01</v>
      </c>
      <c r="AR62" s="23">
        <v>0</v>
      </c>
      <c r="AS62" t="str">
        <f t="shared" si="7"/>
        <v>None</v>
      </c>
      <c r="AT62" t="b">
        <v>1</v>
      </c>
    </row>
    <row r="63" spans="1:46" x14ac:dyDescent="0.3">
      <c r="A63" s="12" t="s">
        <v>128</v>
      </c>
      <c r="B63" s="8" t="s">
        <v>329</v>
      </c>
      <c r="C63" s="8"/>
      <c r="D63" s="8">
        <v>1</v>
      </c>
      <c r="E63" s="8"/>
      <c r="F63" s="8">
        <v>316.11320000000001</v>
      </c>
      <c r="G63" s="8">
        <v>3.2</v>
      </c>
      <c r="H63" s="8"/>
      <c r="I63" s="26">
        <v>0.27800000000000002</v>
      </c>
      <c r="J63" s="8">
        <v>81677.97</v>
      </c>
      <c r="K63" s="8">
        <v>30.5</v>
      </c>
      <c r="L63" s="11">
        <f t="shared" si="4"/>
        <v>24.400000000000002</v>
      </c>
      <c r="M63" s="11">
        <f>K63-2*G63-VLOOKUP(Y63,鋼筋號數!$A$3:$C$13,2,FALSE)</f>
        <v>23.147000000000002</v>
      </c>
      <c r="N63" s="8">
        <v>30.5</v>
      </c>
      <c r="O63" s="8">
        <f t="shared" si="5"/>
        <v>930.25</v>
      </c>
      <c r="P63" s="8">
        <v>167.6</v>
      </c>
      <c r="Q63" s="8">
        <v>167.6</v>
      </c>
      <c r="R63" s="5" t="s">
        <v>294</v>
      </c>
      <c r="S63" s="8"/>
      <c r="T63" s="26">
        <v>4</v>
      </c>
      <c r="U63" s="8">
        <v>3701.5836000000004</v>
      </c>
      <c r="V63" s="8"/>
      <c r="W63" s="8">
        <v>1.63</v>
      </c>
      <c r="X63" s="11">
        <f t="shared" si="6"/>
        <v>15.16</v>
      </c>
      <c r="Y63" s="5" t="s">
        <v>290</v>
      </c>
      <c r="Z63" s="26">
        <v>2</v>
      </c>
      <c r="AA63" s="8"/>
      <c r="AB63" s="8">
        <v>7.6</v>
      </c>
      <c r="AC63" s="8">
        <v>7.6</v>
      </c>
      <c r="AD63" s="8">
        <v>3803.5556000000001</v>
      </c>
      <c r="AE63" s="8"/>
      <c r="AF63" s="8" t="s">
        <v>299</v>
      </c>
      <c r="AG63" s="11">
        <v>90</v>
      </c>
      <c r="AH63" s="11">
        <f>ROUND(AI63*(AB63*(N63-2*G63-VLOOKUP(Y63,鋼筋號數!$A$3:$C$13,2,FALSE))/100),2)</f>
        <v>2.64</v>
      </c>
      <c r="AI63" s="8">
        <v>1.5</v>
      </c>
      <c r="AJ63" s="8"/>
      <c r="AK63" s="23">
        <v>2.5000000000000001E-3</v>
      </c>
      <c r="AL63" s="23">
        <v>0.5</v>
      </c>
      <c r="AM63" s="23">
        <v>1</v>
      </c>
      <c r="AN63" s="25">
        <v>0.95</v>
      </c>
      <c r="AO63" s="23">
        <v>0.6</v>
      </c>
      <c r="AP63" s="23">
        <v>1.7999999999999999E-2</v>
      </c>
      <c r="AQ63" s="23">
        <v>0.01</v>
      </c>
      <c r="AR63" s="23">
        <v>0</v>
      </c>
      <c r="AS63" t="str">
        <f t="shared" si="7"/>
        <v>None</v>
      </c>
      <c r="AT63" t="b">
        <v>1</v>
      </c>
    </row>
    <row r="64" spans="1:46" x14ac:dyDescent="0.3">
      <c r="A64" s="12" t="s">
        <v>129</v>
      </c>
      <c r="B64" s="8" t="s">
        <v>329</v>
      </c>
      <c r="C64" s="8"/>
      <c r="D64" s="8">
        <v>1</v>
      </c>
      <c r="E64" s="8"/>
      <c r="F64" s="8">
        <v>324.27096</v>
      </c>
      <c r="G64" s="8">
        <v>3.2</v>
      </c>
      <c r="H64" s="8"/>
      <c r="I64" s="26">
        <v>0.27100000000000002</v>
      </c>
      <c r="J64" s="8">
        <v>81677.97</v>
      </c>
      <c r="K64" s="8">
        <v>30.5</v>
      </c>
      <c r="L64" s="11">
        <f t="shared" si="4"/>
        <v>24.400000000000002</v>
      </c>
      <c r="M64" s="11">
        <f>K64-2*G64-VLOOKUP(Y64,鋼筋號數!$A$3:$C$13,2,FALSE)</f>
        <v>23.147000000000002</v>
      </c>
      <c r="N64" s="8">
        <v>30.5</v>
      </c>
      <c r="O64" s="8">
        <f t="shared" si="5"/>
        <v>930.25</v>
      </c>
      <c r="P64" s="8">
        <v>167.6</v>
      </c>
      <c r="Q64" s="8">
        <v>167.6</v>
      </c>
      <c r="R64" s="5" t="s">
        <v>294</v>
      </c>
      <c r="S64" s="8"/>
      <c r="T64" s="26">
        <v>4</v>
      </c>
      <c r="U64" s="8">
        <v>3701.5836000000004</v>
      </c>
      <c r="V64" s="8"/>
      <c r="W64" s="8">
        <v>1.63</v>
      </c>
      <c r="X64" s="11">
        <f t="shared" si="6"/>
        <v>15.16</v>
      </c>
      <c r="Y64" s="5" t="s">
        <v>290</v>
      </c>
      <c r="Z64" s="26">
        <v>2</v>
      </c>
      <c r="AA64" s="8"/>
      <c r="AB64" s="8">
        <v>12.7</v>
      </c>
      <c r="AC64" s="8">
        <v>12.7</v>
      </c>
      <c r="AD64" s="8">
        <v>3803.5556000000001</v>
      </c>
      <c r="AE64" s="8"/>
      <c r="AF64" s="8" t="s">
        <v>299</v>
      </c>
      <c r="AG64" s="11">
        <v>90</v>
      </c>
      <c r="AH64" s="11">
        <f>ROUND(AI64*(AB64*(N64-2*G64-VLOOKUP(Y64,鋼筋號數!$A$3:$C$13,2,FALSE))/100),2)</f>
        <v>2.65</v>
      </c>
      <c r="AI64" s="8">
        <v>0.89999999999999991</v>
      </c>
      <c r="AJ64" s="8"/>
      <c r="AK64" s="23">
        <v>2.5000000000000001E-3</v>
      </c>
      <c r="AL64" s="23">
        <v>0.65</v>
      </c>
      <c r="AM64" s="23">
        <v>1</v>
      </c>
      <c r="AN64" s="25">
        <v>0.95</v>
      </c>
      <c r="AO64" s="23">
        <v>0.7</v>
      </c>
      <c r="AP64" s="23">
        <v>1.7999999999999999E-2</v>
      </c>
      <c r="AQ64" s="23">
        <v>1.2E-2</v>
      </c>
      <c r="AR64" s="23">
        <v>0</v>
      </c>
      <c r="AS64" t="str">
        <f t="shared" si="7"/>
        <v>None</v>
      </c>
      <c r="AT64" t="b">
        <v>1</v>
      </c>
    </row>
    <row r="65" spans="1:46" x14ac:dyDescent="0.3">
      <c r="A65" s="12" t="s">
        <v>130</v>
      </c>
      <c r="B65" s="8" t="s">
        <v>330</v>
      </c>
      <c r="C65" s="8"/>
      <c r="D65" s="8">
        <v>1</v>
      </c>
      <c r="E65" s="8"/>
      <c r="F65" s="8">
        <v>400.74995999999999</v>
      </c>
      <c r="G65" s="8">
        <v>3.81</v>
      </c>
      <c r="H65" s="8"/>
      <c r="I65" s="26">
        <v>0.20599999999999999</v>
      </c>
      <c r="J65" s="8">
        <v>172329.3</v>
      </c>
      <c r="K65" s="8">
        <v>45.7</v>
      </c>
      <c r="L65" s="11">
        <f t="shared" si="4"/>
        <v>36.56</v>
      </c>
      <c r="M65" s="11">
        <f>K65-2*G65-VLOOKUP(Y65,鋼筋號數!$A$3:$C$13,2,FALSE)</f>
        <v>36.81</v>
      </c>
      <c r="N65" s="8">
        <v>45.7</v>
      </c>
      <c r="O65" s="8">
        <f t="shared" si="5"/>
        <v>2088.4900000000002</v>
      </c>
      <c r="P65" s="8">
        <v>137.19999999999999</v>
      </c>
      <c r="Q65" s="8">
        <v>137.19999999999999</v>
      </c>
      <c r="R65" s="5" t="s">
        <v>295</v>
      </c>
      <c r="S65" s="8"/>
      <c r="T65" s="26">
        <v>8</v>
      </c>
      <c r="U65" s="8">
        <v>4476.5708000000004</v>
      </c>
      <c r="V65" s="8"/>
      <c r="W65" s="8">
        <v>1.94</v>
      </c>
      <c r="X65" s="11">
        <f t="shared" si="6"/>
        <v>40.520000000000003</v>
      </c>
      <c r="Y65" s="5" t="s">
        <v>291</v>
      </c>
      <c r="Z65" s="26">
        <v>3.4</v>
      </c>
      <c r="AA65" s="8"/>
      <c r="AB65" s="8">
        <v>10.199999999999999</v>
      </c>
      <c r="AC65" s="8">
        <v>10.199999999999999</v>
      </c>
      <c r="AD65" s="8">
        <v>4629.5288</v>
      </c>
      <c r="AE65" s="8"/>
      <c r="AF65" s="8" t="s">
        <v>300</v>
      </c>
      <c r="AG65" s="11">
        <v>90</v>
      </c>
      <c r="AH65" s="11">
        <f>ROUND(AI65*(AB65*(N65-2*G65-VLOOKUP(Y65,鋼筋號數!$A$3:$C$13,2,FALSE))/100),2)</f>
        <v>8.26</v>
      </c>
      <c r="AI65" s="8">
        <v>2.1999999999999997</v>
      </c>
      <c r="AJ65" s="8"/>
      <c r="AK65" s="23">
        <v>8.0000000000000002E-3</v>
      </c>
      <c r="AL65" s="23">
        <v>0.75</v>
      </c>
      <c r="AM65" s="23">
        <v>1.1000000000000001</v>
      </c>
      <c r="AN65" s="25">
        <v>0.95</v>
      </c>
      <c r="AO65" s="23">
        <v>0.28000000000000003</v>
      </c>
      <c r="AP65" s="23">
        <v>4.7500000000000001E-2</v>
      </c>
      <c r="AQ65" s="23">
        <v>0.01</v>
      </c>
      <c r="AR65" s="23">
        <v>0</v>
      </c>
      <c r="AS65" t="b">
        <f t="shared" si="7"/>
        <v>1</v>
      </c>
      <c r="AT65" t="b">
        <v>1</v>
      </c>
    </row>
    <row r="66" spans="1:46" x14ac:dyDescent="0.3">
      <c r="A66" s="12" t="s">
        <v>131</v>
      </c>
      <c r="B66" s="8" t="s">
        <v>330</v>
      </c>
      <c r="C66" s="8"/>
      <c r="D66" s="8">
        <v>1</v>
      </c>
      <c r="E66" s="8"/>
      <c r="F66" s="8">
        <v>405.84855999999996</v>
      </c>
      <c r="G66" s="8">
        <v>4.13</v>
      </c>
      <c r="H66" s="8"/>
      <c r="I66" s="26">
        <v>0.31</v>
      </c>
      <c r="J66" s="8">
        <v>263082.59999999998</v>
      </c>
      <c r="K66" s="8">
        <v>45.7</v>
      </c>
      <c r="L66" s="11">
        <f t="shared" si="4"/>
        <v>36.56</v>
      </c>
      <c r="M66" s="11">
        <f>K66-2*G66-VLOOKUP(Y66,鋼筋號數!$A$3:$C$13,2,FALSE)</f>
        <v>36.487000000000002</v>
      </c>
      <c r="N66" s="8">
        <v>45.7</v>
      </c>
      <c r="O66" s="8">
        <f t="shared" si="5"/>
        <v>2088.4900000000002</v>
      </c>
      <c r="P66" s="8">
        <v>137.19999999999999</v>
      </c>
      <c r="Q66" s="8">
        <v>137.19999999999999</v>
      </c>
      <c r="R66" s="5" t="s">
        <v>295</v>
      </c>
      <c r="S66" s="8"/>
      <c r="T66" s="26">
        <v>8</v>
      </c>
      <c r="U66" s="8">
        <v>4476.5708000000004</v>
      </c>
      <c r="V66" s="8"/>
      <c r="W66" s="8">
        <v>1.94</v>
      </c>
      <c r="X66" s="11">
        <f t="shared" si="6"/>
        <v>40.520000000000003</v>
      </c>
      <c r="Y66" s="5" t="s">
        <v>290</v>
      </c>
      <c r="Z66" s="26">
        <v>3.4</v>
      </c>
      <c r="AA66" s="8"/>
      <c r="AB66" s="8">
        <v>10.199999999999999</v>
      </c>
      <c r="AC66" s="8">
        <v>10.199999999999999</v>
      </c>
      <c r="AD66" s="8">
        <v>6281.4751999999999</v>
      </c>
      <c r="AE66" s="8"/>
      <c r="AF66" s="8" t="s">
        <v>300</v>
      </c>
      <c r="AG66" s="11">
        <v>90</v>
      </c>
      <c r="AH66" s="11">
        <f>ROUND(AI66*(AB66*(N66-2*G66-VLOOKUP(Y66,鋼筋號數!$A$3:$C$13,2,FALSE))/100),2)</f>
        <v>4.84</v>
      </c>
      <c r="AI66" s="8">
        <v>1.3</v>
      </c>
      <c r="AJ66" s="8"/>
      <c r="AK66" s="23">
        <v>1.2999999999999999E-2</v>
      </c>
      <c r="AL66" s="23">
        <v>0.5</v>
      </c>
      <c r="AM66" s="23">
        <v>1</v>
      </c>
      <c r="AN66" s="23">
        <v>0.8</v>
      </c>
      <c r="AO66" s="23">
        <v>0.2</v>
      </c>
      <c r="AP66" s="23">
        <v>2.3E-2</v>
      </c>
      <c r="AQ66" s="23">
        <v>0.01</v>
      </c>
      <c r="AR66" s="23">
        <v>0</v>
      </c>
      <c r="AS66" t="b">
        <f t="shared" si="7"/>
        <v>1</v>
      </c>
      <c r="AT66" t="b">
        <v>1</v>
      </c>
    </row>
    <row r="67" spans="1:46" ht="16.8" customHeight="1" x14ac:dyDescent="0.3">
      <c r="A67" s="12" t="s">
        <v>132</v>
      </c>
      <c r="B67" s="8" t="s">
        <v>331</v>
      </c>
      <c r="C67" s="8"/>
      <c r="D67" s="8">
        <v>1</v>
      </c>
      <c r="E67" s="8"/>
      <c r="F67" s="8">
        <v>444.59792000000004</v>
      </c>
      <c r="G67" s="8">
        <v>2.25</v>
      </c>
      <c r="H67" s="8"/>
      <c r="I67" s="14">
        <v>0.3</v>
      </c>
      <c r="J67" s="14">
        <f>F67*I67*O67</f>
        <v>163389.73560000001</v>
      </c>
      <c r="K67" s="8">
        <v>35</v>
      </c>
      <c r="L67" s="11">
        <f t="shared" si="4"/>
        <v>28</v>
      </c>
      <c r="M67" s="11">
        <f>K67-2*G67-VLOOKUP(Y67,鋼筋號數!$A$3:$C$13,2,FALSE)</f>
        <v>29.547000000000001</v>
      </c>
      <c r="N67" s="8">
        <v>35</v>
      </c>
      <c r="O67" s="8">
        <f t="shared" si="5"/>
        <v>1225</v>
      </c>
      <c r="P67" s="8">
        <v>100</v>
      </c>
      <c r="Q67" s="8">
        <v>100</v>
      </c>
      <c r="R67" s="5" t="s">
        <v>295</v>
      </c>
      <c r="S67" s="8"/>
      <c r="T67" s="26">
        <v>8</v>
      </c>
      <c r="U67" s="8">
        <v>4384.7960000000003</v>
      </c>
      <c r="V67" s="8"/>
      <c r="W67" s="8">
        <v>3.2099999999999995</v>
      </c>
      <c r="X67" s="11">
        <f t="shared" si="6"/>
        <v>39.32</v>
      </c>
      <c r="Y67" s="5" t="s">
        <v>290</v>
      </c>
      <c r="Z67" s="26">
        <v>2</v>
      </c>
      <c r="AA67" s="8"/>
      <c r="AB67" s="8">
        <v>15</v>
      </c>
      <c r="AC67" s="8">
        <v>15</v>
      </c>
      <c r="AD67" s="8">
        <v>4792.6840000000002</v>
      </c>
      <c r="AE67" s="8"/>
      <c r="AF67" s="8" t="s">
        <v>299</v>
      </c>
      <c r="AG67" s="11">
        <v>90</v>
      </c>
      <c r="AH67" s="11">
        <f>ROUND(AI67*(AB67*(N67-2*G67-VLOOKUP(Y67,鋼筋號數!$A$3:$C$13,2,FALSE))/100),2)</f>
        <v>3.99</v>
      </c>
      <c r="AI67" s="8">
        <v>0.89999999999999991</v>
      </c>
      <c r="AJ67" s="8"/>
      <c r="AK67" s="23">
        <v>8.0000000000000002E-3</v>
      </c>
      <c r="AL67" s="23">
        <v>0.8</v>
      </c>
      <c r="AM67" s="23">
        <v>1</v>
      </c>
      <c r="AN67" s="23">
        <v>0.65</v>
      </c>
      <c r="AO67" s="23">
        <v>0.2</v>
      </c>
      <c r="AP67" s="23">
        <v>7.0000000000000007E-2</v>
      </c>
      <c r="AQ67" s="23">
        <v>1.4999999999999999E-2</v>
      </c>
      <c r="AR67" s="23">
        <v>0</v>
      </c>
      <c r="AS67" t="b">
        <f t="shared" si="7"/>
        <v>1</v>
      </c>
      <c r="AT67" t="b">
        <v>1</v>
      </c>
    </row>
    <row r="68" spans="1:46" x14ac:dyDescent="0.3">
      <c r="A68" s="12" t="s">
        <v>133</v>
      </c>
      <c r="B68" s="8" t="s">
        <v>331</v>
      </c>
      <c r="C68" s="8"/>
      <c r="D68" s="8">
        <v>1</v>
      </c>
      <c r="E68" s="8"/>
      <c r="F68" s="8">
        <v>354.86255999999997</v>
      </c>
      <c r="G68" s="8">
        <v>2.25</v>
      </c>
      <c r="H68" s="8"/>
      <c r="I68" s="26">
        <v>0.14099999999999999</v>
      </c>
      <c r="J68" s="8">
        <v>61182</v>
      </c>
      <c r="K68" s="8">
        <v>35</v>
      </c>
      <c r="L68" s="11">
        <f t="shared" si="4"/>
        <v>28</v>
      </c>
      <c r="M68" s="11">
        <f>K68-2*G68-VLOOKUP(Y68,鋼筋號數!$A$3:$C$13,2,FALSE)</f>
        <v>29.547000000000001</v>
      </c>
      <c r="N68" s="8">
        <v>35</v>
      </c>
      <c r="O68" s="8">
        <f t="shared" si="5"/>
        <v>1225</v>
      </c>
      <c r="P68" s="8">
        <v>100</v>
      </c>
      <c r="Q68" s="8">
        <v>100</v>
      </c>
      <c r="R68" s="5" t="s">
        <v>295</v>
      </c>
      <c r="S68" s="8"/>
      <c r="T68" s="26">
        <v>8</v>
      </c>
      <c r="U68" s="8">
        <v>4384.7960000000003</v>
      </c>
      <c r="V68" s="8"/>
      <c r="W68" s="8">
        <v>3.2099999999999995</v>
      </c>
      <c r="X68" s="11">
        <f t="shared" si="6"/>
        <v>39.32</v>
      </c>
      <c r="Y68" s="5" t="s">
        <v>290</v>
      </c>
      <c r="Z68" s="26">
        <v>2</v>
      </c>
      <c r="AA68" s="8"/>
      <c r="AB68" s="8">
        <v>7.5</v>
      </c>
      <c r="AC68" s="8">
        <v>7.5</v>
      </c>
      <c r="AD68" s="8">
        <v>4792.6840000000002</v>
      </c>
      <c r="AE68" s="8"/>
      <c r="AF68" s="8" t="s">
        <v>299</v>
      </c>
      <c r="AG68" s="11">
        <v>90</v>
      </c>
      <c r="AH68" s="11">
        <f>ROUND(AI68*(AB68*(N68-2*G68-VLOOKUP(Y68,鋼筋號數!$A$3:$C$13,2,FALSE))/100),2)</f>
        <v>3.77</v>
      </c>
      <c r="AI68" s="8">
        <v>1.7000000000000002</v>
      </c>
      <c r="AJ68" s="8"/>
      <c r="AK68" s="23">
        <v>4.0000000000000001E-3</v>
      </c>
      <c r="AL68" s="23">
        <v>0.8</v>
      </c>
      <c r="AM68" s="23">
        <v>1.5</v>
      </c>
      <c r="AN68" s="25">
        <v>0.95</v>
      </c>
      <c r="AO68" s="23">
        <v>0.3</v>
      </c>
      <c r="AP68" s="23">
        <v>6.5000000000000002E-2</v>
      </c>
      <c r="AQ68" s="23">
        <v>1.4999999999999999E-2</v>
      </c>
      <c r="AR68" s="23">
        <v>0</v>
      </c>
      <c r="AS68" t="b">
        <f t="shared" si="7"/>
        <v>1</v>
      </c>
      <c r="AT68" t="b">
        <v>1</v>
      </c>
    </row>
    <row r="69" spans="1:46" x14ac:dyDescent="0.3">
      <c r="A69" s="12" t="s">
        <v>135</v>
      </c>
      <c r="B69" s="8" t="s">
        <v>331</v>
      </c>
      <c r="C69" s="8"/>
      <c r="D69" s="8">
        <v>1</v>
      </c>
      <c r="E69" s="8"/>
      <c r="F69" s="8">
        <v>326.31040000000002</v>
      </c>
      <c r="G69" s="8">
        <v>2.25</v>
      </c>
      <c r="H69" s="8"/>
      <c r="I69" s="26">
        <v>0.153</v>
      </c>
      <c r="J69" s="8">
        <v>61182</v>
      </c>
      <c r="K69" s="8">
        <v>35</v>
      </c>
      <c r="L69" s="11">
        <f t="shared" si="4"/>
        <v>28</v>
      </c>
      <c r="M69" s="11">
        <f>K69-2*G69-VLOOKUP(Y69,鋼筋號數!$A$3:$C$13,2,FALSE)</f>
        <v>29.547000000000001</v>
      </c>
      <c r="N69" s="8">
        <v>35</v>
      </c>
      <c r="O69" s="8">
        <f t="shared" si="5"/>
        <v>1225</v>
      </c>
      <c r="P69" s="8">
        <v>100</v>
      </c>
      <c r="Q69" s="8">
        <v>100</v>
      </c>
      <c r="R69" s="5" t="s">
        <v>295</v>
      </c>
      <c r="S69" s="8"/>
      <c r="T69" s="26">
        <v>8</v>
      </c>
      <c r="U69" s="8">
        <v>4466.3735999999999</v>
      </c>
      <c r="V69" s="8"/>
      <c r="W69" s="8">
        <v>3.2099999999999995</v>
      </c>
      <c r="X69" s="11">
        <f t="shared" si="6"/>
        <v>39.32</v>
      </c>
      <c r="Y69" s="5" t="s">
        <v>290</v>
      </c>
      <c r="Z69" s="26">
        <v>2</v>
      </c>
      <c r="AA69" s="8"/>
      <c r="AB69" s="8">
        <v>5</v>
      </c>
      <c r="AC69" s="8">
        <v>5</v>
      </c>
      <c r="AD69" s="8">
        <v>4792.6840000000002</v>
      </c>
      <c r="AE69" s="8"/>
      <c r="AF69" s="8" t="s">
        <v>299</v>
      </c>
      <c r="AG69" s="11">
        <v>90</v>
      </c>
      <c r="AH69" s="11">
        <f>ROUND(AI69*(AB69*(N69-2*G69-VLOOKUP(Y69,鋼筋號數!$A$3:$C$13,2,FALSE))/100),2)</f>
        <v>3.69</v>
      </c>
      <c r="AI69" s="8">
        <v>2.5</v>
      </c>
      <c r="AJ69" s="8"/>
      <c r="AK69" s="23">
        <v>8.0000000000000002E-3</v>
      </c>
      <c r="AL69" s="23">
        <v>0.9</v>
      </c>
      <c r="AM69" s="23">
        <v>1.5</v>
      </c>
      <c r="AN69" s="27">
        <v>0.85</v>
      </c>
      <c r="AO69" s="23">
        <v>0.3</v>
      </c>
      <c r="AP69" s="27">
        <v>7.4999999999999997E-2</v>
      </c>
      <c r="AQ69" s="23">
        <v>2.5000000000000001E-2</v>
      </c>
      <c r="AR69" s="23">
        <v>0</v>
      </c>
      <c r="AS69" t="b">
        <f t="shared" si="7"/>
        <v>1</v>
      </c>
      <c r="AT69" t="b">
        <v>1</v>
      </c>
    </row>
    <row r="70" spans="1:46" x14ac:dyDescent="0.3">
      <c r="A70" s="12" t="s">
        <v>134</v>
      </c>
      <c r="B70" s="8" t="s">
        <v>331</v>
      </c>
      <c r="C70" s="8"/>
      <c r="D70" s="8">
        <v>1</v>
      </c>
      <c r="E70" s="8"/>
      <c r="F70" s="8">
        <v>380.35555999999997</v>
      </c>
      <c r="G70" s="8">
        <v>2.6</v>
      </c>
      <c r="H70" s="8"/>
      <c r="I70" s="26">
        <v>0.13100000000000001</v>
      </c>
      <c r="J70" s="8">
        <v>61182</v>
      </c>
      <c r="K70" s="8">
        <v>35</v>
      </c>
      <c r="L70" s="11">
        <f t="shared" si="4"/>
        <v>28</v>
      </c>
      <c r="M70" s="11">
        <f>K70-2*G70-VLOOKUP(Y70,鋼筋號數!$A$3:$C$13,2,FALSE)</f>
        <v>29.164999999999999</v>
      </c>
      <c r="N70" s="8">
        <v>35</v>
      </c>
      <c r="O70" s="8">
        <f t="shared" si="5"/>
        <v>1225</v>
      </c>
      <c r="P70" s="8">
        <v>100</v>
      </c>
      <c r="Q70" s="8">
        <v>100</v>
      </c>
      <c r="R70" s="5" t="s">
        <v>295</v>
      </c>
      <c r="S70" s="8"/>
      <c r="T70" s="26">
        <v>8</v>
      </c>
      <c r="U70" s="8">
        <v>4456.1764000000003</v>
      </c>
      <c r="V70" s="8"/>
      <c r="W70" s="8">
        <v>3.2099999999999995</v>
      </c>
      <c r="X70" s="11">
        <f t="shared" si="6"/>
        <v>39.32</v>
      </c>
      <c r="Y70" s="5" t="s">
        <v>289</v>
      </c>
      <c r="Z70" s="26">
        <v>6</v>
      </c>
      <c r="AA70" s="8"/>
      <c r="AB70" s="8">
        <v>6.5</v>
      </c>
      <c r="AC70" s="8">
        <v>6.5</v>
      </c>
      <c r="AD70" s="8">
        <v>4333.8100000000004</v>
      </c>
      <c r="AE70" s="8"/>
      <c r="AF70" s="8" t="s">
        <v>301</v>
      </c>
      <c r="AG70" s="11">
        <v>90</v>
      </c>
      <c r="AH70" s="11">
        <f>ROUND(AI70*(AB70*(N70-2*G70-VLOOKUP(Y70,鋼筋號數!$A$3:$C$13,2,FALSE))/100),2)</f>
        <v>3.79</v>
      </c>
      <c r="AI70" s="8">
        <v>2</v>
      </c>
      <c r="AJ70" s="8"/>
      <c r="AK70" s="23">
        <v>3.0000000000000001E-3</v>
      </c>
      <c r="AL70" s="23">
        <v>1.2</v>
      </c>
      <c r="AM70" s="23">
        <v>1.5</v>
      </c>
      <c r="AN70" s="25">
        <v>0.95</v>
      </c>
      <c r="AO70" s="23">
        <v>0.3</v>
      </c>
      <c r="AP70" s="23">
        <v>8.5000000000000006E-2</v>
      </c>
      <c r="AQ70" s="23">
        <v>0.02</v>
      </c>
      <c r="AR70" s="23">
        <v>0</v>
      </c>
      <c r="AS70" t="b">
        <f t="shared" si="7"/>
        <v>1</v>
      </c>
      <c r="AT70" t="b">
        <v>1</v>
      </c>
    </row>
    <row r="71" spans="1:46" x14ac:dyDescent="0.3">
      <c r="A71" s="12" t="s">
        <v>136</v>
      </c>
      <c r="B71" s="8" t="s">
        <v>331</v>
      </c>
      <c r="C71" s="8"/>
      <c r="D71" s="8">
        <v>1</v>
      </c>
      <c r="E71" s="8"/>
      <c r="F71" s="8">
        <v>397.69080000000002</v>
      </c>
      <c r="G71" s="8">
        <v>2.6</v>
      </c>
      <c r="H71" s="8"/>
      <c r="I71" s="26">
        <v>0.126</v>
      </c>
      <c r="J71" s="8">
        <v>61182</v>
      </c>
      <c r="K71" s="8">
        <v>35</v>
      </c>
      <c r="L71" s="11">
        <f t="shared" si="4"/>
        <v>28</v>
      </c>
      <c r="M71" s="11">
        <f>K71-2*G71-VLOOKUP(Y71,鋼筋號數!$A$3:$C$13,2,FALSE)</f>
        <v>29.164999999999999</v>
      </c>
      <c r="N71" s="8">
        <v>35</v>
      </c>
      <c r="O71" s="8">
        <f t="shared" si="5"/>
        <v>1225</v>
      </c>
      <c r="P71" s="8">
        <v>100</v>
      </c>
      <c r="Q71" s="8">
        <v>100</v>
      </c>
      <c r="R71" s="5" t="s">
        <v>295</v>
      </c>
      <c r="S71" s="8"/>
      <c r="T71" s="26">
        <v>8</v>
      </c>
      <c r="U71" s="8">
        <v>4456.1764000000003</v>
      </c>
      <c r="V71" s="8"/>
      <c r="W71" s="8">
        <v>3.2099999999999995</v>
      </c>
      <c r="X71" s="11">
        <f t="shared" si="6"/>
        <v>39.32</v>
      </c>
      <c r="Y71" s="5" t="s">
        <v>289</v>
      </c>
      <c r="Z71" s="26">
        <v>6</v>
      </c>
      <c r="AA71" s="8"/>
      <c r="AB71" s="8">
        <v>6.5</v>
      </c>
      <c r="AC71" s="8">
        <v>6.5</v>
      </c>
      <c r="AD71" s="8">
        <v>4333.8100000000004</v>
      </c>
      <c r="AE71" s="8"/>
      <c r="AF71" s="8" t="s">
        <v>301</v>
      </c>
      <c r="AG71" s="11">
        <v>90</v>
      </c>
      <c r="AH71" s="11">
        <f>ROUND(AI71*(AB71*(N71-2*G71-VLOOKUP(Y71,鋼筋號數!$A$3:$C$13,2,FALSE))/100),2)</f>
        <v>3.79</v>
      </c>
      <c r="AI71" s="8">
        <v>2</v>
      </c>
      <c r="AJ71" s="8"/>
      <c r="AK71" s="23">
        <v>3.0000000000000001E-3</v>
      </c>
      <c r="AL71" s="23">
        <v>1.2</v>
      </c>
      <c r="AM71" s="23">
        <v>1.5</v>
      </c>
      <c r="AN71" s="25">
        <v>0.95</v>
      </c>
      <c r="AO71" s="23">
        <v>0.33</v>
      </c>
      <c r="AP71" s="23">
        <v>8.3000000000000004E-2</v>
      </c>
      <c r="AQ71" s="23">
        <v>0.02</v>
      </c>
      <c r="AR71" s="23">
        <v>0</v>
      </c>
      <c r="AS71" t="b">
        <f t="shared" si="7"/>
        <v>1</v>
      </c>
      <c r="AT71" t="b">
        <v>1</v>
      </c>
    </row>
    <row r="72" spans="1:46" x14ac:dyDescent="0.3">
      <c r="A72" s="12" t="s">
        <v>137</v>
      </c>
      <c r="B72" s="8" t="s">
        <v>332</v>
      </c>
      <c r="C72" s="8"/>
      <c r="D72" s="8">
        <v>1</v>
      </c>
      <c r="E72" s="8"/>
      <c r="F72" s="8">
        <v>815.77600000000007</v>
      </c>
      <c r="G72" s="8">
        <v>3</v>
      </c>
      <c r="H72" s="8"/>
      <c r="I72" s="26">
        <v>0.3</v>
      </c>
      <c r="J72" s="8">
        <v>152955</v>
      </c>
      <c r="K72" s="8">
        <v>25</v>
      </c>
      <c r="L72" s="11">
        <f t="shared" si="4"/>
        <v>20</v>
      </c>
      <c r="M72" s="11">
        <f>K72-2*G72-VLOOKUP(Y72,鋼筋號數!$A$3:$C$13,2,FALSE)</f>
        <v>18.047000000000001</v>
      </c>
      <c r="N72" s="8">
        <v>25</v>
      </c>
      <c r="O72" s="8">
        <f t="shared" si="5"/>
        <v>625</v>
      </c>
      <c r="P72" s="8">
        <v>114</v>
      </c>
      <c r="Q72" s="8">
        <v>114</v>
      </c>
      <c r="R72" s="5" t="s">
        <v>290</v>
      </c>
      <c r="S72" s="8"/>
      <c r="T72" s="26">
        <v>12</v>
      </c>
      <c r="U72" s="8">
        <v>4384.7960000000003</v>
      </c>
      <c r="V72" s="8"/>
      <c r="W72" s="8">
        <v>1.51</v>
      </c>
      <c r="X72" s="11">
        <f t="shared" si="6"/>
        <v>9.44</v>
      </c>
      <c r="Y72" s="5" t="s">
        <v>290</v>
      </c>
      <c r="Z72" s="26">
        <v>4</v>
      </c>
      <c r="AA72" s="8"/>
      <c r="AB72" s="8">
        <v>15</v>
      </c>
      <c r="AC72" s="8">
        <v>15</v>
      </c>
      <c r="AD72" s="8">
        <v>4384.7960000000003</v>
      </c>
      <c r="AE72" s="8"/>
      <c r="AF72" s="8" t="s">
        <v>311</v>
      </c>
      <c r="AG72" s="11">
        <v>90</v>
      </c>
      <c r="AH72" s="11">
        <f>ROUND(AI72*(AB72*(N72-2*G72-VLOOKUP(Y72,鋼筋號數!$A$3:$C$13,2,FALSE))/100),2)</f>
        <v>3.25</v>
      </c>
      <c r="AI72" s="8">
        <v>1.2</v>
      </c>
      <c r="AJ72" s="8"/>
      <c r="AK72" s="23">
        <v>2.5000000000000001E-3</v>
      </c>
      <c r="AL72" s="23">
        <v>0.7</v>
      </c>
      <c r="AM72" s="23">
        <v>1</v>
      </c>
      <c r="AN72" s="25">
        <v>0.95</v>
      </c>
      <c r="AO72" s="23">
        <v>0.3</v>
      </c>
      <c r="AP72" s="23">
        <v>0.01</v>
      </c>
      <c r="AQ72" s="23">
        <v>5.0000000000000001E-3</v>
      </c>
      <c r="AR72" s="23">
        <v>0</v>
      </c>
      <c r="AS72" t="b">
        <f t="shared" si="7"/>
        <v>1</v>
      </c>
      <c r="AT72" t="b">
        <v>1</v>
      </c>
    </row>
    <row r="73" spans="1:46" x14ac:dyDescent="0.3">
      <c r="A73" s="12" t="s">
        <v>138</v>
      </c>
      <c r="B73" s="8" t="s">
        <v>332</v>
      </c>
      <c r="C73" s="8"/>
      <c r="D73" s="8">
        <v>1</v>
      </c>
      <c r="E73" s="8"/>
      <c r="F73" s="8">
        <v>815.77600000000007</v>
      </c>
      <c r="G73" s="8">
        <v>3</v>
      </c>
      <c r="H73" s="8"/>
      <c r="I73" s="26">
        <v>0.3</v>
      </c>
      <c r="J73" s="8">
        <v>152955</v>
      </c>
      <c r="K73" s="8">
        <v>25</v>
      </c>
      <c r="L73" s="11">
        <f t="shared" si="4"/>
        <v>20</v>
      </c>
      <c r="M73" s="11">
        <f>K73-2*G73-VLOOKUP(Y73,鋼筋號數!$A$3:$C$13,2,FALSE)</f>
        <v>18.047000000000001</v>
      </c>
      <c r="N73" s="8">
        <v>25</v>
      </c>
      <c r="O73" s="8">
        <f t="shared" si="5"/>
        <v>625</v>
      </c>
      <c r="P73" s="8">
        <v>114</v>
      </c>
      <c r="Q73" s="8">
        <v>114</v>
      </c>
      <c r="R73" s="5" t="s">
        <v>290</v>
      </c>
      <c r="S73" s="8"/>
      <c r="T73" s="26">
        <v>12</v>
      </c>
      <c r="U73" s="8">
        <v>4384.7960000000003</v>
      </c>
      <c r="V73" s="8"/>
      <c r="W73" s="8">
        <v>1.51</v>
      </c>
      <c r="X73" s="11">
        <f t="shared" si="6"/>
        <v>9.44</v>
      </c>
      <c r="Y73" s="5" t="s">
        <v>290</v>
      </c>
      <c r="Z73" s="26">
        <v>4</v>
      </c>
      <c r="AA73" s="8"/>
      <c r="AB73" s="8">
        <v>15</v>
      </c>
      <c r="AC73" s="8">
        <v>15</v>
      </c>
      <c r="AD73" s="8">
        <v>4384.7960000000003</v>
      </c>
      <c r="AE73" s="8"/>
      <c r="AF73" s="8" t="s">
        <v>311</v>
      </c>
      <c r="AG73" s="11">
        <v>90</v>
      </c>
      <c r="AH73" s="11">
        <f>ROUND(AI73*(AB73*(N73-2*G73-VLOOKUP(Y73,鋼筋號數!$A$3:$C$13,2,FALSE))/100),2)</f>
        <v>3.25</v>
      </c>
      <c r="AI73" s="8">
        <v>1.2</v>
      </c>
      <c r="AJ73" s="8"/>
      <c r="AK73" s="23">
        <v>2.5000000000000001E-3</v>
      </c>
      <c r="AL73" s="23">
        <v>0.7</v>
      </c>
      <c r="AM73" s="23">
        <v>1</v>
      </c>
      <c r="AN73" s="25">
        <v>0.95</v>
      </c>
      <c r="AO73" s="23">
        <v>0.3</v>
      </c>
      <c r="AP73" s="23">
        <v>0.01</v>
      </c>
      <c r="AQ73" s="23">
        <v>5.0000000000000001E-3</v>
      </c>
      <c r="AR73" s="23">
        <v>0</v>
      </c>
      <c r="AS73" t="b">
        <f t="shared" si="7"/>
        <v>1</v>
      </c>
      <c r="AT73" t="b">
        <v>1</v>
      </c>
    </row>
    <row r="74" spans="1:46" x14ac:dyDescent="0.3">
      <c r="A74" s="12" t="s">
        <v>139</v>
      </c>
      <c r="B74" s="8" t="s">
        <v>332</v>
      </c>
      <c r="C74" s="8"/>
      <c r="D74" s="8">
        <v>1</v>
      </c>
      <c r="E74" s="8"/>
      <c r="F74" s="8">
        <v>815.77600000000007</v>
      </c>
      <c r="G74" s="8">
        <v>3</v>
      </c>
      <c r="H74" s="8"/>
      <c r="I74" s="26">
        <v>0.2</v>
      </c>
      <c r="J74" s="8">
        <v>101970</v>
      </c>
      <c r="K74" s="8">
        <v>25</v>
      </c>
      <c r="L74" s="11">
        <f t="shared" ref="L74:L107" si="8">0.8*K74</f>
        <v>20</v>
      </c>
      <c r="M74" s="11">
        <f>K74-2*G74-VLOOKUP(Y74,鋼筋號數!$A$3:$C$13,2,FALSE)</f>
        <v>18.047000000000001</v>
      </c>
      <c r="N74" s="8">
        <v>25</v>
      </c>
      <c r="O74" s="8">
        <f t="shared" ref="O74:O107" si="9">K74*N74</f>
        <v>625</v>
      </c>
      <c r="P74" s="8">
        <v>114</v>
      </c>
      <c r="Q74" s="8">
        <v>114</v>
      </c>
      <c r="R74" s="5" t="s">
        <v>290</v>
      </c>
      <c r="S74" s="8"/>
      <c r="T74" s="26">
        <v>12</v>
      </c>
      <c r="U74" s="8">
        <v>4384.7960000000003</v>
      </c>
      <c r="V74" s="8"/>
      <c r="W74" s="8">
        <v>1.51</v>
      </c>
      <c r="X74" s="11">
        <f t="shared" ref="X74:X107" si="10">ROUND(W74*O74/100,2)</f>
        <v>9.44</v>
      </c>
      <c r="Y74" s="5" t="s">
        <v>290</v>
      </c>
      <c r="Z74" s="26">
        <v>4</v>
      </c>
      <c r="AA74" s="8"/>
      <c r="AB74" s="8">
        <v>15</v>
      </c>
      <c r="AC74" s="8">
        <v>15</v>
      </c>
      <c r="AD74" s="8">
        <v>4384.7960000000003</v>
      </c>
      <c r="AE74" s="8"/>
      <c r="AF74" s="8" t="s">
        <v>311</v>
      </c>
      <c r="AG74" s="11">
        <v>90</v>
      </c>
      <c r="AH74" s="11">
        <f>ROUND(AI74*(AB74*(N74-2*G74-VLOOKUP(Y74,鋼筋號數!$A$3:$C$13,2,FALSE))/100),2)</f>
        <v>3.25</v>
      </c>
      <c r="AI74" s="8">
        <v>1.2</v>
      </c>
      <c r="AJ74" s="8"/>
      <c r="AK74" s="23">
        <v>2.5000000000000001E-3</v>
      </c>
      <c r="AL74" s="23">
        <v>0.8</v>
      </c>
      <c r="AM74" s="23">
        <v>1</v>
      </c>
      <c r="AN74" s="25">
        <v>0.95</v>
      </c>
      <c r="AO74" s="23">
        <v>0.2</v>
      </c>
      <c r="AP74" s="23">
        <v>0.01</v>
      </c>
      <c r="AQ74" s="23">
        <v>0.03</v>
      </c>
      <c r="AR74" s="23">
        <v>0</v>
      </c>
      <c r="AS74" t="b">
        <f t="shared" ref="AS74:AS107" si="11">IF(OR(F74&gt;=700,AD74&gt;=5000,AH74&gt;=3),TRUE,"None")</f>
        <v>1</v>
      </c>
      <c r="AT74" t="b">
        <v>1</v>
      </c>
    </row>
    <row r="75" spans="1:46" x14ac:dyDescent="0.3">
      <c r="A75" s="12" t="s">
        <v>140</v>
      </c>
      <c r="B75" s="8" t="s">
        <v>332</v>
      </c>
      <c r="C75" s="8"/>
      <c r="D75" s="8">
        <v>1</v>
      </c>
      <c r="E75" s="8"/>
      <c r="F75" s="8">
        <v>815.77600000000007</v>
      </c>
      <c r="G75" s="8">
        <v>3</v>
      </c>
      <c r="H75" s="8"/>
      <c r="I75" s="26">
        <v>0.2</v>
      </c>
      <c r="J75" s="8">
        <v>101970</v>
      </c>
      <c r="K75" s="8">
        <v>25</v>
      </c>
      <c r="L75" s="11">
        <f t="shared" si="8"/>
        <v>20</v>
      </c>
      <c r="M75" s="11">
        <f>K75-2*G75-VLOOKUP(Y75,鋼筋號數!$A$3:$C$13,2,FALSE)</f>
        <v>18.047000000000001</v>
      </c>
      <c r="N75" s="8">
        <v>25</v>
      </c>
      <c r="O75" s="8">
        <f t="shared" si="9"/>
        <v>625</v>
      </c>
      <c r="P75" s="8">
        <v>114</v>
      </c>
      <c r="Q75" s="8">
        <v>114</v>
      </c>
      <c r="R75" s="5" t="s">
        <v>290</v>
      </c>
      <c r="S75" s="8"/>
      <c r="T75" s="26">
        <v>12</v>
      </c>
      <c r="U75" s="8">
        <v>4384.7960000000003</v>
      </c>
      <c r="V75" s="8"/>
      <c r="W75" s="8">
        <v>1.51</v>
      </c>
      <c r="X75" s="11">
        <f t="shared" si="10"/>
        <v>9.44</v>
      </c>
      <c r="Y75" s="5" t="s">
        <v>290</v>
      </c>
      <c r="Z75" s="26">
        <v>4</v>
      </c>
      <c r="AA75" s="8"/>
      <c r="AB75" s="8">
        <v>15</v>
      </c>
      <c r="AC75" s="8">
        <v>15</v>
      </c>
      <c r="AD75" s="8">
        <v>4384.7960000000003</v>
      </c>
      <c r="AE75" s="8"/>
      <c r="AF75" s="8" t="s">
        <v>311</v>
      </c>
      <c r="AG75" s="11">
        <v>90</v>
      </c>
      <c r="AH75" s="11">
        <f>ROUND(AI75*(AB75*(N75-2*G75-VLOOKUP(Y75,鋼筋號數!$A$3:$C$13,2,FALSE))/100),2)</f>
        <v>3.25</v>
      </c>
      <c r="AI75" s="8">
        <v>1.2</v>
      </c>
      <c r="AJ75" s="8"/>
      <c r="AK75" s="23">
        <v>2.5000000000000001E-3</v>
      </c>
      <c r="AL75" s="23">
        <v>0.8</v>
      </c>
      <c r="AM75" s="23">
        <v>1</v>
      </c>
      <c r="AN75" s="25">
        <v>0.95</v>
      </c>
      <c r="AO75" s="23">
        <v>0.2</v>
      </c>
      <c r="AP75" s="23">
        <v>0.01</v>
      </c>
      <c r="AQ75" s="23">
        <v>0.03</v>
      </c>
      <c r="AR75" s="23">
        <v>0</v>
      </c>
      <c r="AS75" t="b">
        <f t="shared" si="11"/>
        <v>1</v>
      </c>
      <c r="AT75" t="b">
        <v>1</v>
      </c>
    </row>
    <row r="76" spans="1:46" x14ac:dyDescent="0.3">
      <c r="A76" s="12" t="s">
        <v>141</v>
      </c>
      <c r="B76" s="8" t="s">
        <v>332</v>
      </c>
      <c r="C76" s="8"/>
      <c r="D76" s="8">
        <v>1</v>
      </c>
      <c r="E76" s="8"/>
      <c r="F76" s="8">
        <v>815.77600000000007</v>
      </c>
      <c r="G76" s="8">
        <v>3</v>
      </c>
      <c r="H76" s="8"/>
      <c r="I76" s="26">
        <v>0.2</v>
      </c>
      <c r="J76" s="8">
        <v>101970</v>
      </c>
      <c r="K76" s="8">
        <v>25</v>
      </c>
      <c r="L76" s="11">
        <f t="shared" si="8"/>
        <v>20</v>
      </c>
      <c r="M76" s="11">
        <f>K76-2*G76-VLOOKUP(Y76,鋼筋號數!$A$3:$C$13,2,FALSE)</f>
        <v>18.047000000000001</v>
      </c>
      <c r="N76" s="8">
        <v>25</v>
      </c>
      <c r="O76" s="8">
        <f t="shared" si="9"/>
        <v>625</v>
      </c>
      <c r="P76" s="8">
        <v>114</v>
      </c>
      <c r="Q76" s="8">
        <v>114</v>
      </c>
      <c r="R76" s="5" t="s">
        <v>290</v>
      </c>
      <c r="S76" s="8"/>
      <c r="T76" s="26">
        <v>12</v>
      </c>
      <c r="U76" s="8">
        <v>4384.7960000000003</v>
      </c>
      <c r="V76" s="8"/>
      <c r="W76" s="8">
        <v>1.51</v>
      </c>
      <c r="X76" s="11">
        <f t="shared" si="10"/>
        <v>9.44</v>
      </c>
      <c r="Y76" s="5" t="s">
        <v>290</v>
      </c>
      <c r="Z76" s="26">
        <v>4</v>
      </c>
      <c r="AA76" s="8"/>
      <c r="AB76" s="8">
        <v>10</v>
      </c>
      <c r="AC76" s="8">
        <v>10</v>
      </c>
      <c r="AD76" s="8">
        <v>4384.7960000000003</v>
      </c>
      <c r="AE76" s="8"/>
      <c r="AF76" s="8" t="s">
        <v>311</v>
      </c>
      <c r="AG76" s="11">
        <v>90</v>
      </c>
      <c r="AH76" s="11">
        <f>ROUND(AI76*(AB76*(N76-2*G76-VLOOKUP(Y76,鋼筋號數!$A$3:$C$13,2,FALSE))/100),2)</f>
        <v>3.25</v>
      </c>
      <c r="AI76" s="8">
        <v>1.7999999999999998</v>
      </c>
      <c r="AJ76" s="8"/>
      <c r="AK76" s="23">
        <v>4.4999999999999997E-3</v>
      </c>
      <c r="AL76" s="23">
        <v>0.8</v>
      </c>
      <c r="AM76" s="23">
        <v>1</v>
      </c>
      <c r="AN76" s="25">
        <v>0.95</v>
      </c>
      <c r="AO76" s="23">
        <v>0.2</v>
      </c>
      <c r="AP76" s="23">
        <v>7.0000000000000001E-3</v>
      </c>
      <c r="AQ76" s="23">
        <v>0.04</v>
      </c>
      <c r="AR76" s="23">
        <v>0</v>
      </c>
      <c r="AS76" t="b">
        <f t="shared" si="11"/>
        <v>1</v>
      </c>
      <c r="AT76" t="b">
        <v>1</v>
      </c>
    </row>
    <row r="77" spans="1:46" x14ac:dyDescent="0.3">
      <c r="A77" s="12" t="s">
        <v>142</v>
      </c>
      <c r="B77" s="8" t="s">
        <v>332</v>
      </c>
      <c r="C77" s="8"/>
      <c r="D77" s="8">
        <v>1</v>
      </c>
      <c r="E77" s="8"/>
      <c r="F77" s="8">
        <v>815.77600000000007</v>
      </c>
      <c r="G77" s="8">
        <v>3</v>
      </c>
      <c r="H77" s="8"/>
      <c r="I77" s="26">
        <v>0.3</v>
      </c>
      <c r="J77" s="8">
        <v>152955</v>
      </c>
      <c r="K77" s="8">
        <v>25</v>
      </c>
      <c r="L77" s="11">
        <f t="shared" si="8"/>
        <v>20</v>
      </c>
      <c r="M77" s="11">
        <f>K77-2*G77-VLOOKUP(Y77,鋼筋號數!$A$3:$C$13,2,FALSE)</f>
        <v>18.047000000000001</v>
      </c>
      <c r="N77" s="8">
        <v>25</v>
      </c>
      <c r="O77" s="8">
        <f t="shared" si="9"/>
        <v>625</v>
      </c>
      <c r="P77" s="8">
        <v>114</v>
      </c>
      <c r="Q77" s="8">
        <v>114</v>
      </c>
      <c r="R77" s="5" t="s">
        <v>290</v>
      </c>
      <c r="S77" s="8"/>
      <c r="T77" s="26">
        <v>12</v>
      </c>
      <c r="U77" s="8">
        <v>4384.7960000000003</v>
      </c>
      <c r="V77" s="8"/>
      <c r="W77" s="8">
        <v>1.51</v>
      </c>
      <c r="X77" s="11">
        <f t="shared" si="10"/>
        <v>9.44</v>
      </c>
      <c r="Y77" s="5" t="s">
        <v>290</v>
      </c>
      <c r="Z77" s="26">
        <v>4</v>
      </c>
      <c r="AA77" s="8"/>
      <c r="AB77" s="8">
        <v>10</v>
      </c>
      <c r="AC77" s="8">
        <v>10</v>
      </c>
      <c r="AD77" s="8">
        <v>4384.7960000000003</v>
      </c>
      <c r="AE77" s="8"/>
      <c r="AF77" s="8" t="s">
        <v>311</v>
      </c>
      <c r="AG77" s="11">
        <v>90</v>
      </c>
      <c r="AH77" s="11">
        <f>ROUND(AI77*(AB77*(N77-2*G77-VLOOKUP(Y77,鋼筋號數!$A$3:$C$13,2,FALSE))/100),2)</f>
        <v>3.25</v>
      </c>
      <c r="AI77" s="8">
        <v>1.7999999999999998</v>
      </c>
      <c r="AJ77" s="8"/>
      <c r="AK77" s="23">
        <v>4.4999999999999997E-3</v>
      </c>
      <c r="AL77" s="23">
        <v>0.8</v>
      </c>
      <c r="AM77" s="23">
        <v>1</v>
      </c>
      <c r="AN77" s="25">
        <v>0.95</v>
      </c>
      <c r="AO77" s="23">
        <v>0.3</v>
      </c>
      <c r="AP77" s="23">
        <v>5.0000000000000001E-3</v>
      </c>
      <c r="AQ77" s="23">
        <v>0.05</v>
      </c>
      <c r="AR77" s="23">
        <v>0</v>
      </c>
      <c r="AS77" t="b">
        <f t="shared" si="11"/>
        <v>1</v>
      </c>
      <c r="AT77" t="b">
        <v>1</v>
      </c>
    </row>
    <row r="78" spans="1:46" x14ac:dyDescent="0.3">
      <c r="A78" s="12" t="s">
        <v>143</v>
      </c>
      <c r="B78" s="8" t="s">
        <v>332</v>
      </c>
      <c r="C78" s="8"/>
      <c r="D78" s="8">
        <v>1</v>
      </c>
      <c r="E78" s="8"/>
      <c r="F78" s="8">
        <v>815.77600000000007</v>
      </c>
      <c r="G78" s="8">
        <v>3</v>
      </c>
      <c r="H78" s="8"/>
      <c r="I78" s="26">
        <v>0.3</v>
      </c>
      <c r="J78" s="8">
        <v>152955</v>
      </c>
      <c r="K78" s="8">
        <v>25</v>
      </c>
      <c r="L78" s="11">
        <f t="shared" si="8"/>
        <v>20</v>
      </c>
      <c r="M78" s="11">
        <f>K78-2*G78-VLOOKUP(Y78,鋼筋號數!$A$3:$C$13,2,FALSE)</f>
        <v>18.047000000000001</v>
      </c>
      <c r="N78" s="8">
        <v>25</v>
      </c>
      <c r="O78" s="8">
        <f t="shared" si="9"/>
        <v>625</v>
      </c>
      <c r="P78" s="8">
        <v>114</v>
      </c>
      <c r="Q78" s="8">
        <v>114</v>
      </c>
      <c r="R78" s="5" t="s">
        <v>290</v>
      </c>
      <c r="S78" s="8"/>
      <c r="T78" s="26">
        <v>12</v>
      </c>
      <c r="U78" s="8">
        <v>4384.7960000000003</v>
      </c>
      <c r="V78" s="8"/>
      <c r="W78" s="8">
        <v>1.51</v>
      </c>
      <c r="X78" s="11">
        <f t="shared" si="10"/>
        <v>9.44</v>
      </c>
      <c r="Y78" s="5" t="s">
        <v>290</v>
      </c>
      <c r="Z78" s="26">
        <v>4</v>
      </c>
      <c r="AA78" s="8"/>
      <c r="AB78" s="8">
        <v>10</v>
      </c>
      <c r="AC78" s="8">
        <v>10</v>
      </c>
      <c r="AD78" s="8">
        <v>4384.7960000000003</v>
      </c>
      <c r="AE78" s="8"/>
      <c r="AF78" s="8" t="s">
        <v>311</v>
      </c>
      <c r="AG78" s="11">
        <v>90</v>
      </c>
      <c r="AH78" s="11">
        <f>ROUND(AI78*(AB78*(N78-2*G78-VLOOKUP(Y78,鋼筋號數!$A$3:$C$13,2,FALSE))/100),2)</f>
        <v>3.25</v>
      </c>
      <c r="AI78" s="8">
        <v>1.7999999999999998</v>
      </c>
      <c r="AJ78" s="8"/>
      <c r="AK78" s="23">
        <v>4.4999999999999997E-3</v>
      </c>
      <c r="AL78" s="23">
        <v>0.8</v>
      </c>
      <c r="AM78" s="23">
        <v>1</v>
      </c>
      <c r="AN78" s="25">
        <v>0.95</v>
      </c>
      <c r="AO78" s="23">
        <v>0.3</v>
      </c>
      <c r="AP78" s="23">
        <v>5.0000000000000001E-3</v>
      </c>
      <c r="AQ78" s="23">
        <v>0.05</v>
      </c>
      <c r="AR78" s="23">
        <v>0</v>
      </c>
      <c r="AS78" t="b">
        <f t="shared" si="11"/>
        <v>1</v>
      </c>
      <c r="AT78" t="b">
        <v>1</v>
      </c>
    </row>
    <row r="79" spans="1:46" x14ac:dyDescent="0.3">
      <c r="A79" s="12" t="s">
        <v>144</v>
      </c>
      <c r="B79" s="8" t="s">
        <v>332</v>
      </c>
      <c r="C79" s="8"/>
      <c r="D79" s="8">
        <v>1</v>
      </c>
      <c r="E79" s="8"/>
      <c r="F79" s="8">
        <v>815.77600000000007</v>
      </c>
      <c r="G79" s="8">
        <v>3</v>
      </c>
      <c r="H79" s="8"/>
      <c r="I79" s="26">
        <v>0.2</v>
      </c>
      <c r="J79" s="8">
        <v>101970</v>
      </c>
      <c r="K79" s="8">
        <v>25</v>
      </c>
      <c r="L79" s="11">
        <f t="shared" si="8"/>
        <v>20</v>
      </c>
      <c r="M79" s="11">
        <f>K79-2*G79-VLOOKUP(Y79,鋼筋號數!$A$3:$C$13,2,FALSE)</f>
        <v>18.047000000000001</v>
      </c>
      <c r="N79" s="8">
        <v>25</v>
      </c>
      <c r="O79" s="8">
        <f t="shared" si="9"/>
        <v>625</v>
      </c>
      <c r="P79" s="8">
        <v>114</v>
      </c>
      <c r="Q79" s="8">
        <v>114</v>
      </c>
      <c r="R79" s="5" t="s">
        <v>290</v>
      </c>
      <c r="S79" s="8"/>
      <c r="T79" s="26">
        <v>12</v>
      </c>
      <c r="U79" s="8">
        <v>4384.7960000000003</v>
      </c>
      <c r="V79" s="8"/>
      <c r="W79" s="8">
        <v>1.51</v>
      </c>
      <c r="X79" s="11">
        <f t="shared" si="10"/>
        <v>9.44</v>
      </c>
      <c r="Y79" s="5" t="s">
        <v>290</v>
      </c>
      <c r="Z79" s="26">
        <v>4</v>
      </c>
      <c r="AA79" s="8"/>
      <c r="AB79" s="8">
        <v>10</v>
      </c>
      <c r="AC79" s="8">
        <v>10</v>
      </c>
      <c r="AD79" s="8">
        <v>4384.7960000000003</v>
      </c>
      <c r="AE79" s="8"/>
      <c r="AF79" s="8" t="s">
        <v>311</v>
      </c>
      <c r="AG79" s="11">
        <v>90</v>
      </c>
      <c r="AH79" s="11">
        <f>ROUND(AI79*(AB79*(N79-2*G79-VLOOKUP(Y79,鋼筋號數!$A$3:$C$13,2,FALSE))/100),2)</f>
        <v>3.25</v>
      </c>
      <c r="AI79" s="8">
        <v>1.7999999999999998</v>
      </c>
      <c r="AJ79" s="8"/>
      <c r="AK79" s="23">
        <v>4.4999999999999997E-3</v>
      </c>
      <c r="AL79" s="23">
        <v>0.8</v>
      </c>
      <c r="AM79" s="23">
        <v>1</v>
      </c>
      <c r="AN79" s="25">
        <v>0.95</v>
      </c>
      <c r="AO79" s="23">
        <v>0.2</v>
      </c>
      <c r="AP79" s="23">
        <v>7.0000000000000001E-3</v>
      </c>
      <c r="AQ79" s="23">
        <v>0.04</v>
      </c>
      <c r="AR79" s="23">
        <v>0</v>
      </c>
      <c r="AS79" t="b">
        <f t="shared" si="11"/>
        <v>1</v>
      </c>
      <c r="AT79" t="b">
        <v>1</v>
      </c>
    </row>
    <row r="80" spans="1:46" x14ac:dyDescent="0.3">
      <c r="A80" s="12" t="s">
        <v>145</v>
      </c>
      <c r="B80" s="8" t="s">
        <v>332</v>
      </c>
      <c r="C80" s="8"/>
      <c r="D80" s="8">
        <v>1</v>
      </c>
      <c r="E80" s="8"/>
      <c r="F80" s="8">
        <v>815.77600000000007</v>
      </c>
      <c r="G80" s="8">
        <v>3</v>
      </c>
      <c r="H80" s="8"/>
      <c r="I80" s="26">
        <v>0.2</v>
      </c>
      <c r="J80" s="8">
        <v>101970</v>
      </c>
      <c r="K80" s="8">
        <v>25</v>
      </c>
      <c r="L80" s="11">
        <f t="shared" si="8"/>
        <v>20</v>
      </c>
      <c r="M80" s="11">
        <f>K80-2*G80-VLOOKUP(Y80,鋼筋號數!$A$3:$C$13,2,FALSE)</f>
        <v>18.047000000000001</v>
      </c>
      <c r="N80" s="8">
        <v>25</v>
      </c>
      <c r="O80" s="8">
        <f t="shared" si="9"/>
        <v>625</v>
      </c>
      <c r="P80" s="8">
        <v>114</v>
      </c>
      <c r="Q80" s="8">
        <v>114</v>
      </c>
      <c r="R80" s="5" t="s">
        <v>290</v>
      </c>
      <c r="S80" s="8"/>
      <c r="T80" s="26">
        <v>12</v>
      </c>
      <c r="U80" s="8">
        <v>4384.7960000000003</v>
      </c>
      <c r="V80" s="8"/>
      <c r="W80" s="8">
        <v>1.51</v>
      </c>
      <c r="X80" s="11">
        <f t="shared" si="10"/>
        <v>9.44</v>
      </c>
      <c r="Y80" s="5" t="s">
        <v>290</v>
      </c>
      <c r="Z80" s="26">
        <v>4</v>
      </c>
      <c r="AA80" s="8"/>
      <c r="AB80" s="8">
        <v>5</v>
      </c>
      <c r="AC80" s="8">
        <v>5</v>
      </c>
      <c r="AD80" s="8">
        <v>4384.7960000000003</v>
      </c>
      <c r="AE80" s="8"/>
      <c r="AF80" s="8" t="s">
        <v>311</v>
      </c>
      <c r="AG80" s="11">
        <v>90</v>
      </c>
      <c r="AH80" s="11">
        <f>ROUND(AI80*(AB80*(N80-2*G80-VLOOKUP(Y80,鋼筋號數!$A$3:$C$13,2,FALSE))/100),2)</f>
        <v>3.34</v>
      </c>
      <c r="AI80" s="8">
        <v>3.6999999999999997</v>
      </c>
      <c r="AJ80" s="8"/>
      <c r="AK80" s="23">
        <v>4.4999999999999997E-3</v>
      </c>
      <c r="AL80" s="23">
        <v>0.5</v>
      </c>
      <c r="AM80" s="23">
        <v>1</v>
      </c>
      <c r="AN80" s="25">
        <v>0.95</v>
      </c>
      <c r="AO80" s="23">
        <v>0.3</v>
      </c>
      <c r="AP80" s="23">
        <v>4.4999999999999998E-2</v>
      </c>
      <c r="AQ80" s="23">
        <v>2.5000000000000001E-2</v>
      </c>
      <c r="AR80" s="23">
        <v>0</v>
      </c>
      <c r="AS80" t="b">
        <f t="shared" si="11"/>
        <v>1</v>
      </c>
      <c r="AT80" t="b">
        <v>1</v>
      </c>
    </row>
    <row r="81" spans="1:46" x14ac:dyDescent="0.3">
      <c r="A81" s="12" t="s">
        <v>146</v>
      </c>
      <c r="B81" s="8" t="s">
        <v>332</v>
      </c>
      <c r="C81" s="8"/>
      <c r="D81" s="8">
        <v>1</v>
      </c>
      <c r="E81" s="8"/>
      <c r="F81" s="8">
        <v>815.77600000000007</v>
      </c>
      <c r="G81" s="8">
        <v>3</v>
      </c>
      <c r="H81" s="8"/>
      <c r="I81" s="26">
        <v>0.3</v>
      </c>
      <c r="J81" s="8">
        <v>152955</v>
      </c>
      <c r="K81" s="8">
        <v>25</v>
      </c>
      <c r="L81" s="11">
        <f t="shared" si="8"/>
        <v>20</v>
      </c>
      <c r="M81" s="11">
        <f>K81-2*G81-VLOOKUP(Y81,鋼筋號數!$A$3:$C$13,2,FALSE)</f>
        <v>18.047000000000001</v>
      </c>
      <c r="N81" s="8">
        <v>25</v>
      </c>
      <c r="O81" s="8">
        <f t="shared" si="9"/>
        <v>625</v>
      </c>
      <c r="P81" s="8">
        <v>114</v>
      </c>
      <c r="Q81" s="8">
        <v>114</v>
      </c>
      <c r="R81" s="5" t="s">
        <v>290</v>
      </c>
      <c r="S81" s="8"/>
      <c r="T81" s="26">
        <v>12</v>
      </c>
      <c r="U81" s="8">
        <v>4384.7960000000003</v>
      </c>
      <c r="V81" s="8"/>
      <c r="W81" s="8">
        <v>1.51</v>
      </c>
      <c r="X81" s="11">
        <f t="shared" si="10"/>
        <v>9.44</v>
      </c>
      <c r="Y81" s="5" t="s">
        <v>290</v>
      </c>
      <c r="Z81" s="26">
        <v>4</v>
      </c>
      <c r="AA81" s="8"/>
      <c r="AB81" s="8">
        <v>5</v>
      </c>
      <c r="AC81" s="8">
        <v>5</v>
      </c>
      <c r="AD81" s="8">
        <v>4384.7960000000003</v>
      </c>
      <c r="AE81" s="8"/>
      <c r="AF81" s="8" t="s">
        <v>311</v>
      </c>
      <c r="AG81" s="11">
        <v>90</v>
      </c>
      <c r="AH81" s="11">
        <f>ROUND(AI81*(AB81*(N81-2*G81-VLOOKUP(Y81,鋼筋號數!$A$3:$C$13,2,FALSE))/100),2)</f>
        <v>3.34</v>
      </c>
      <c r="AI81" s="8">
        <v>3.6999999999999997</v>
      </c>
      <c r="AJ81" s="8"/>
      <c r="AK81" s="23">
        <v>2.5000000000000001E-3</v>
      </c>
      <c r="AL81" s="23">
        <v>0.4</v>
      </c>
      <c r="AM81" s="23">
        <v>1</v>
      </c>
      <c r="AN81" s="25">
        <v>0.95</v>
      </c>
      <c r="AO81" s="23">
        <v>0.3</v>
      </c>
      <c r="AP81" s="23">
        <v>3.5000000000000003E-2</v>
      </c>
      <c r="AQ81" s="23">
        <v>1.8499999999999999E-2</v>
      </c>
      <c r="AR81" s="23">
        <v>0</v>
      </c>
      <c r="AS81" t="b">
        <f t="shared" si="11"/>
        <v>1</v>
      </c>
      <c r="AT81" t="b">
        <v>1</v>
      </c>
    </row>
    <row r="82" spans="1:46" x14ac:dyDescent="0.3">
      <c r="A82" s="12" t="s">
        <v>147</v>
      </c>
      <c r="B82" s="8" t="s">
        <v>332</v>
      </c>
      <c r="C82" s="8"/>
      <c r="D82" s="8">
        <v>1</v>
      </c>
      <c r="E82" s="8"/>
      <c r="F82" s="8">
        <v>815.77600000000007</v>
      </c>
      <c r="G82" s="8">
        <v>3</v>
      </c>
      <c r="H82" s="8"/>
      <c r="I82" s="26">
        <v>0.2</v>
      </c>
      <c r="J82" s="8">
        <v>101970</v>
      </c>
      <c r="K82" s="8">
        <v>25</v>
      </c>
      <c r="L82" s="11">
        <f t="shared" si="8"/>
        <v>20</v>
      </c>
      <c r="M82" s="11">
        <f>K82-2*G82-VLOOKUP(Y82,鋼筋號數!$A$3:$C$13,2,FALSE)</f>
        <v>18.047000000000001</v>
      </c>
      <c r="N82" s="8">
        <v>25</v>
      </c>
      <c r="O82" s="8">
        <f t="shared" si="9"/>
        <v>625</v>
      </c>
      <c r="P82" s="8">
        <v>114</v>
      </c>
      <c r="Q82" s="8">
        <v>114</v>
      </c>
      <c r="R82" s="5" t="s">
        <v>290</v>
      </c>
      <c r="S82" s="8"/>
      <c r="T82" s="26">
        <v>12</v>
      </c>
      <c r="U82" s="8">
        <v>4384.7960000000003</v>
      </c>
      <c r="V82" s="8"/>
      <c r="W82" s="8">
        <v>1.51</v>
      </c>
      <c r="X82" s="11">
        <f t="shared" si="10"/>
        <v>9.44</v>
      </c>
      <c r="Y82" s="5" t="s">
        <v>290</v>
      </c>
      <c r="Z82" s="26">
        <v>4</v>
      </c>
      <c r="AA82" s="8"/>
      <c r="AB82" s="8">
        <v>5</v>
      </c>
      <c r="AC82" s="8">
        <v>5</v>
      </c>
      <c r="AD82" s="8">
        <v>4384.7960000000003</v>
      </c>
      <c r="AE82" s="8"/>
      <c r="AF82" s="8" t="s">
        <v>311</v>
      </c>
      <c r="AG82" s="11">
        <v>90</v>
      </c>
      <c r="AH82" s="11">
        <f>ROUND(AI82*(AB82*(N82-2*G82-VLOOKUP(Y82,鋼筋號數!$A$3:$C$13,2,FALSE))/100),2)</f>
        <v>3.34</v>
      </c>
      <c r="AI82" s="8">
        <v>3.6999999999999997</v>
      </c>
      <c r="AJ82" s="8"/>
      <c r="AK82" s="23">
        <v>4.4999999999999997E-3</v>
      </c>
      <c r="AL82" s="23">
        <v>0.5</v>
      </c>
      <c r="AM82" s="23">
        <v>1</v>
      </c>
      <c r="AN82" s="25">
        <v>0.95</v>
      </c>
      <c r="AO82" s="23">
        <v>0.3</v>
      </c>
      <c r="AP82" s="23">
        <v>4.4999999999999998E-2</v>
      </c>
      <c r="AQ82" s="23">
        <v>2.5000000000000001E-2</v>
      </c>
      <c r="AR82" s="23">
        <v>0</v>
      </c>
      <c r="AS82" t="b">
        <f t="shared" si="11"/>
        <v>1</v>
      </c>
      <c r="AT82" t="b">
        <v>1</v>
      </c>
    </row>
    <row r="83" spans="1:46" x14ac:dyDescent="0.3">
      <c r="A83" s="12" t="s">
        <v>148</v>
      </c>
      <c r="B83" s="8" t="s">
        <v>332</v>
      </c>
      <c r="C83" s="8"/>
      <c r="D83" s="8">
        <v>1</v>
      </c>
      <c r="E83" s="8"/>
      <c r="F83" s="8">
        <v>815.77600000000007</v>
      </c>
      <c r="G83" s="8">
        <v>3</v>
      </c>
      <c r="H83" s="8"/>
      <c r="I83" s="26">
        <v>0.3</v>
      </c>
      <c r="J83" s="8">
        <v>152955</v>
      </c>
      <c r="K83" s="8">
        <v>25</v>
      </c>
      <c r="L83" s="11">
        <f t="shared" si="8"/>
        <v>20</v>
      </c>
      <c r="M83" s="11">
        <f>K83-2*G83-VLOOKUP(Y83,鋼筋號數!$A$3:$C$13,2,FALSE)</f>
        <v>18.047000000000001</v>
      </c>
      <c r="N83" s="8">
        <v>25</v>
      </c>
      <c r="O83" s="8">
        <f t="shared" si="9"/>
        <v>625</v>
      </c>
      <c r="P83" s="8">
        <v>114</v>
      </c>
      <c r="Q83" s="8">
        <v>114</v>
      </c>
      <c r="R83" s="5" t="s">
        <v>290</v>
      </c>
      <c r="S83" s="8"/>
      <c r="T83" s="26">
        <v>12</v>
      </c>
      <c r="U83" s="8">
        <v>4384.7960000000003</v>
      </c>
      <c r="V83" s="8"/>
      <c r="W83" s="8">
        <v>1.51</v>
      </c>
      <c r="X83" s="11">
        <f t="shared" si="10"/>
        <v>9.44</v>
      </c>
      <c r="Y83" s="5" t="s">
        <v>290</v>
      </c>
      <c r="Z83" s="26">
        <v>4</v>
      </c>
      <c r="AA83" s="8"/>
      <c r="AB83" s="8">
        <v>5</v>
      </c>
      <c r="AC83" s="8">
        <v>5</v>
      </c>
      <c r="AD83" s="8">
        <v>4384.7960000000003</v>
      </c>
      <c r="AE83" s="8"/>
      <c r="AF83" s="8" t="s">
        <v>311</v>
      </c>
      <c r="AG83" s="11">
        <v>90</v>
      </c>
      <c r="AH83" s="11">
        <f>ROUND(AI83*(AB83*(N83-2*G83-VLOOKUP(Y83,鋼筋號數!$A$3:$C$13,2,FALSE))/100),2)</f>
        <v>3.34</v>
      </c>
      <c r="AI83" s="8">
        <v>3.6999999999999997</v>
      </c>
      <c r="AJ83" s="8"/>
      <c r="AK83" s="23">
        <v>2.5000000000000001E-3</v>
      </c>
      <c r="AL83" s="23">
        <v>0.4</v>
      </c>
      <c r="AM83" s="23">
        <v>1</v>
      </c>
      <c r="AN83" s="25">
        <v>0.95</v>
      </c>
      <c r="AO83" s="23">
        <v>0.3</v>
      </c>
      <c r="AP83" s="23">
        <v>3.5000000000000003E-2</v>
      </c>
      <c r="AQ83" s="23">
        <v>1.4999999999999999E-2</v>
      </c>
      <c r="AR83" s="23">
        <v>0</v>
      </c>
      <c r="AS83" t="b">
        <f t="shared" si="11"/>
        <v>1</v>
      </c>
      <c r="AT83" t="b">
        <v>1</v>
      </c>
    </row>
    <row r="84" spans="1:46" x14ac:dyDescent="0.3">
      <c r="A84" s="12" t="s">
        <v>149</v>
      </c>
      <c r="B84" s="8" t="s">
        <v>332</v>
      </c>
      <c r="C84" s="8"/>
      <c r="D84" s="8">
        <v>1</v>
      </c>
      <c r="E84" s="8"/>
      <c r="F84" s="8">
        <v>815.77600000000007</v>
      </c>
      <c r="G84" s="8">
        <v>3</v>
      </c>
      <c r="H84" s="8"/>
      <c r="I84" s="26">
        <v>0.2</v>
      </c>
      <c r="J84" s="8">
        <v>101970</v>
      </c>
      <c r="K84" s="8">
        <v>25</v>
      </c>
      <c r="L84" s="11">
        <f t="shared" si="8"/>
        <v>20</v>
      </c>
      <c r="M84" s="11">
        <f>K84-2*G84-VLOOKUP(Y84,鋼筋號數!$A$3:$C$13,2,FALSE)</f>
        <v>18.047000000000001</v>
      </c>
      <c r="N84" s="8">
        <v>25</v>
      </c>
      <c r="O84" s="8">
        <f t="shared" si="9"/>
        <v>625</v>
      </c>
      <c r="P84" s="8">
        <v>114</v>
      </c>
      <c r="Q84" s="8">
        <v>114</v>
      </c>
      <c r="R84" s="5" t="s">
        <v>293</v>
      </c>
      <c r="S84" s="8"/>
      <c r="T84" s="26">
        <v>12</v>
      </c>
      <c r="U84" s="8">
        <v>4384.7960000000003</v>
      </c>
      <c r="V84" s="8"/>
      <c r="W84" s="8">
        <v>6.03</v>
      </c>
      <c r="X84" s="11">
        <f t="shared" si="10"/>
        <v>37.69</v>
      </c>
      <c r="Y84" s="5" t="s">
        <v>290</v>
      </c>
      <c r="Z84" s="26">
        <v>4</v>
      </c>
      <c r="AA84" s="8"/>
      <c r="AB84" s="8">
        <v>15</v>
      </c>
      <c r="AC84" s="8">
        <v>15</v>
      </c>
      <c r="AD84" s="8">
        <v>4384.7960000000003</v>
      </c>
      <c r="AE84" s="8"/>
      <c r="AF84" s="8" t="s">
        <v>311</v>
      </c>
      <c r="AG84" s="11">
        <v>90</v>
      </c>
      <c r="AH84" s="11">
        <f>ROUND(AI84*(AB84*(N84-2*G84-VLOOKUP(Y84,鋼筋號數!$A$3:$C$13,2,FALSE))/100),2)</f>
        <v>3.25</v>
      </c>
      <c r="AI84" s="8">
        <v>1.2</v>
      </c>
      <c r="AJ84" s="8"/>
      <c r="AK84" s="23">
        <v>2.5000000000000001E-3</v>
      </c>
      <c r="AL84" s="23">
        <v>0.7</v>
      </c>
      <c r="AM84" s="23">
        <v>1</v>
      </c>
      <c r="AN84" s="25">
        <v>0.95</v>
      </c>
      <c r="AO84" s="23">
        <v>0.3</v>
      </c>
      <c r="AP84" s="23">
        <v>3.5000000000000003E-2</v>
      </c>
      <c r="AQ84" s="23">
        <v>0.01</v>
      </c>
      <c r="AR84" s="23">
        <v>0</v>
      </c>
      <c r="AS84" t="b">
        <f t="shared" si="11"/>
        <v>1</v>
      </c>
      <c r="AT84" t="b">
        <v>1</v>
      </c>
    </row>
    <row r="85" spans="1:46" x14ac:dyDescent="0.3">
      <c r="A85" s="12" t="s">
        <v>150</v>
      </c>
      <c r="B85" s="8" t="s">
        <v>332</v>
      </c>
      <c r="C85" s="8"/>
      <c r="D85" s="8">
        <v>1</v>
      </c>
      <c r="E85" s="8"/>
      <c r="F85" s="8">
        <v>815.77600000000007</v>
      </c>
      <c r="G85" s="8">
        <v>3</v>
      </c>
      <c r="H85" s="8"/>
      <c r="I85" s="26">
        <v>0.3</v>
      </c>
      <c r="J85" s="8">
        <v>152955</v>
      </c>
      <c r="K85" s="8">
        <v>25</v>
      </c>
      <c r="L85" s="11">
        <f t="shared" si="8"/>
        <v>20</v>
      </c>
      <c r="M85" s="11">
        <f>K85-2*G85-VLOOKUP(Y85,鋼筋號數!$A$3:$C$13,2,FALSE)</f>
        <v>18.047000000000001</v>
      </c>
      <c r="N85" s="8">
        <v>25</v>
      </c>
      <c r="O85" s="8">
        <f t="shared" si="9"/>
        <v>625</v>
      </c>
      <c r="P85" s="8">
        <v>114</v>
      </c>
      <c r="Q85" s="8">
        <v>114</v>
      </c>
      <c r="R85" s="5" t="s">
        <v>293</v>
      </c>
      <c r="S85" s="8"/>
      <c r="T85" s="26">
        <v>12</v>
      </c>
      <c r="U85" s="8">
        <v>4384.7960000000003</v>
      </c>
      <c r="V85" s="8"/>
      <c r="W85" s="8">
        <v>6.03</v>
      </c>
      <c r="X85" s="11">
        <f t="shared" si="10"/>
        <v>37.69</v>
      </c>
      <c r="Y85" s="5" t="s">
        <v>290</v>
      </c>
      <c r="Z85" s="26">
        <v>4</v>
      </c>
      <c r="AA85" s="8"/>
      <c r="AB85" s="8">
        <v>15</v>
      </c>
      <c r="AC85" s="8">
        <v>15</v>
      </c>
      <c r="AD85" s="8">
        <v>4384.7960000000003</v>
      </c>
      <c r="AE85" s="8"/>
      <c r="AF85" s="8" t="s">
        <v>311</v>
      </c>
      <c r="AG85" s="11">
        <v>90</v>
      </c>
      <c r="AH85" s="11">
        <f>ROUND(AI85*(AB85*(N85-2*G85-VLOOKUP(Y85,鋼筋號數!$A$3:$C$13,2,FALSE))/100),2)</f>
        <v>3.25</v>
      </c>
      <c r="AI85" s="8">
        <v>1.2</v>
      </c>
      <c r="AJ85" s="8"/>
      <c r="AK85" s="23">
        <v>2.5000000000000001E-3</v>
      </c>
      <c r="AL85" s="23">
        <v>0.7</v>
      </c>
      <c r="AM85" s="23">
        <v>1</v>
      </c>
      <c r="AN85" s="25">
        <v>0.95</v>
      </c>
      <c r="AO85" s="23">
        <v>0.3</v>
      </c>
      <c r="AP85" s="23">
        <v>2.3E-2</v>
      </c>
      <c r="AQ85" s="23">
        <v>0.01</v>
      </c>
      <c r="AR85" s="23">
        <v>0</v>
      </c>
      <c r="AS85" t="b">
        <f t="shared" si="11"/>
        <v>1</v>
      </c>
      <c r="AT85" t="b">
        <v>1</v>
      </c>
    </row>
    <row r="86" spans="1:46" x14ac:dyDescent="0.3">
      <c r="A86" s="12" t="s">
        <v>151</v>
      </c>
      <c r="B86" s="8" t="s">
        <v>332</v>
      </c>
      <c r="C86" s="8"/>
      <c r="D86" s="8">
        <v>1</v>
      </c>
      <c r="E86" s="8"/>
      <c r="F86" s="8">
        <v>815.77600000000007</v>
      </c>
      <c r="G86" s="8">
        <v>3</v>
      </c>
      <c r="H86" s="8"/>
      <c r="I86" s="26">
        <v>0.3</v>
      </c>
      <c r="J86" s="8">
        <v>152955</v>
      </c>
      <c r="K86" s="8">
        <v>25</v>
      </c>
      <c r="L86" s="11">
        <f t="shared" si="8"/>
        <v>20</v>
      </c>
      <c r="M86" s="11">
        <f>K86-2*G86-VLOOKUP(Y86,鋼筋號數!$A$3:$C$13,2,FALSE)</f>
        <v>18.047000000000001</v>
      </c>
      <c r="N86" s="8">
        <v>25</v>
      </c>
      <c r="O86" s="8">
        <f t="shared" si="9"/>
        <v>625</v>
      </c>
      <c r="P86" s="8">
        <v>114</v>
      </c>
      <c r="Q86" s="8">
        <v>114</v>
      </c>
      <c r="R86" s="5" t="s">
        <v>293</v>
      </c>
      <c r="S86" s="8"/>
      <c r="T86" s="26">
        <v>12</v>
      </c>
      <c r="U86" s="8">
        <v>4384.7960000000003</v>
      </c>
      <c r="V86" s="8"/>
      <c r="W86" s="8">
        <v>6.03</v>
      </c>
      <c r="X86" s="11">
        <f t="shared" si="10"/>
        <v>37.69</v>
      </c>
      <c r="Y86" s="5" t="s">
        <v>290</v>
      </c>
      <c r="Z86" s="26">
        <v>4</v>
      </c>
      <c r="AA86" s="8"/>
      <c r="AB86" s="8">
        <v>15</v>
      </c>
      <c r="AC86" s="8">
        <v>15</v>
      </c>
      <c r="AD86" s="8">
        <v>4384.7960000000003</v>
      </c>
      <c r="AE86" s="8"/>
      <c r="AF86" s="8" t="s">
        <v>311</v>
      </c>
      <c r="AG86" s="11">
        <v>90</v>
      </c>
      <c r="AH86" s="11">
        <f>ROUND(AI86*(AB86*(N86-2*G86-VLOOKUP(Y86,鋼筋號數!$A$3:$C$13,2,FALSE))/100),2)</f>
        <v>3.25</v>
      </c>
      <c r="AI86" s="8">
        <v>1.2</v>
      </c>
      <c r="AJ86" s="8"/>
      <c r="AK86" s="23">
        <v>2.5000000000000001E-3</v>
      </c>
      <c r="AL86" s="23">
        <v>0.7</v>
      </c>
      <c r="AM86" s="23">
        <v>1</v>
      </c>
      <c r="AN86" s="25">
        <v>0.95</v>
      </c>
      <c r="AO86" s="23">
        <v>0.3</v>
      </c>
      <c r="AP86" s="23">
        <v>2.3E-2</v>
      </c>
      <c r="AQ86" s="23">
        <v>0.01</v>
      </c>
      <c r="AR86" s="23">
        <v>0</v>
      </c>
      <c r="AS86" t="b">
        <f t="shared" si="11"/>
        <v>1</v>
      </c>
      <c r="AT86" t="b">
        <v>1</v>
      </c>
    </row>
    <row r="87" spans="1:46" x14ac:dyDescent="0.3">
      <c r="A87" s="12" t="s">
        <v>152</v>
      </c>
      <c r="B87" s="8" t="s">
        <v>332</v>
      </c>
      <c r="C87" s="8"/>
      <c r="D87" s="8">
        <v>1</v>
      </c>
      <c r="E87" s="8"/>
      <c r="F87" s="8">
        <v>815.77600000000007</v>
      </c>
      <c r="G87" s="8">
        <v>3</v>
      </c>
      <c r="H87" s="8"/>
      <c r="I87" s="26">
        <v>0.2</v>
      </c>
      <c r="J87" s="8">
        <v>101970</v>
      </c>
      <c r="K87" s="8">
        <v>25</v>
      </c>
      <c r="L87" s="11">
        <f t="shared" si="8"/>
        <v>20</v>
      </c>
      <c r="M87" s="11">
        <f>K87-2*G87-VLOOKUP(Y87,鋼筋號數!$A$3:$C$13,2,FALSE)</f>
        <v>18.047000000000001</v>
      </c>
      <c r="N87" s="8">
        <v>25</v>
      </c>
      <c r="O87" s="8">
        <f t="shared" si="9"/>
        <v>625</v>
      </c>
      <c r="P87" s="8">
        <v>114</v>
      </c>
      <c r="Q87" s="8">
        <v>114</v>
      </c>
      <c r="R87" s="5" t="s">
        <v>293</v>
      </c>
      <c r="S87" s="8"/>
      <c r="T87" s="26">
        <v>12</v>
      </c>
      <c r="U87" s="8">
        <v>4384.7960000000003</v>
      </c>
      <c r="V87" s="8"/>
      <c r="W87" s="8">
        <v>6.03</v>
      </c>
      <c r="X87" s="11">
        <f t="shared" si="10"/>
        <v>37.69</v>
      </c>
      <c r="Y87" s="5" t="s">
        <v>290</v>
      </c>
      <c r="Z87" s="26">
        <v>4</v>
      </c>
      <c r="AA87" s="8"/>
      <c r="AB87" s="8">
        <v>15</v>
      </c>
      <c r="AC87" s="8">
        <v>15</v>
      </c>
      <c r="AD87" s="8">
        <v>4384.7960000000003</v>
      </c>
      <c r="AE87" s="8"/>
      <c r="AF87" s="8" t="s">
        <v>311</v>
      </c>
      <c r="AG87" s="11">
        <v>90</v>
      </c>
      <c r="AH87" s="11">
        <f>ROUND(AI87*(AB87*(N87-2*G87-VLOOKUP(Y87,鋼筋號數!$A$3:$C$13,2,FALSE))/100),2)</f>
        <v>3.25</v>
      </c>
      <c r="AI87" s="8">
        <v>1.2</v>
      </c>
      <c r="AJ87" s="8"/>
      <c r="AK87" s="23">
        <v>2.5000000000000001E-3</v>
      </c>
      <c r="AL87" s="23">
        <v>0.7</v>
      </c>
      <c r="AM87" s="23">
        <v>1</v>
      </c>
      <c r="AN87" s="25">
        <v>0.95</v>
      </c>
      <c r="AO87" s="23">
        <v>0.3</v>
      </c>
      <c r="AP87" s="23">
        <v>3.5000000000000003E-2</v>
      </c>
      <c r="AQ87" s="23">
        <v>0.01</v>
      </c>
      <c r="AR87" s="23">
        <v>0</v>
      </c>
      <c r="AS87" t="b">
        <f t="shared" si="11"/>
        <v>1</v>
      </c>
      <c r="AT87" t="b">
        <v>1</v>
      </c>
    </row>
    <row r="88" spans="1:46" x14ac:dyDescent="0.3">
      <c r="A88" s="12" t="s">
        <v>153</v>
      </c>
      <c r="B88" s="8" t="s">
        <v>332</v>
      </c>
      <c r="C88" s="8"/>
      <c r="D88" s="8">
        <v>1</v>
      </c>
      <c r="E88" s="8"/>
      <c r="F88" s="8">
        <v>815.77600000000007</v>
      </c>
      <c r="G88" s="8">
        <v>3</v>
      </c>
      <c r="H88" s="8"/>
      <c r="I88" s="26">
        <v>0.2</v>
      </c>
      <c r="J88" s="8">
        <v>101970</v>
      </c>
      <c r="K88" s="8">
        <v>25</v>
      </c>
      <c r="L88" s="11">
        <f t="shared" si="8"/>
        <v>20</v>
      </c>
      <c r="M88" s="11">
        <f>K88-2*G88-VLOOKUP(Y88,鋼筋號數!$A$3:$C$13,2,FALSE)</f>
        <v>18.047000000000001</v>
      </c>
      <c r="N88" s="8">
        <v>25</v>
      </c>
      <c r="O88" s="8">
        <f t="shared" si="9"/>
        <v>625</v>
      </c>
      <c r="P88" s="8">
        <v>114</v>
      </c>
      <c r="Q88" s="8">
        <v>114</v>
      </c>
      <c r="R88" s="5" t="s">
        <v>293</v>
      </c>
      <c r="S88" s="8"/>
      <c r="T88" s="26">
        <v>12</v>
      </c>
      <c r="U88" s="8">
        <v>4384.7960000000003</v>
      </c>
      <c r="V88" s="8"/>
      <c r="W88" s="8">
        <v>6.03</v>
      </c>
      <c r="X88" s="11">
        <f t="shared" si="10"/>
        <v>37.69</v>
      </c>
      <c r="Y88" s="5" t="s">
        <v>290</v>
      </c>
      <c r="Z88" s="26">
        <v>4</v>
      </c>
      <c r="AA88" s="8"/>
      <c r="AB88" s="8">
        <v>10</v>
      </c>
      <c r="AC88" s="8">
        <v>10</v>
      </c>
      <c r="AD88" s="8">
        <v>4384.7960000000003</v>
      </c>
      <c r="AE88" s="8"/>
      <c r="AF88" s="8" t="s">
        <v>311</v>
      </c>
      <c r="AG88" s="11">
        <v>90</v>
      </c>
      <c r="AH88" s="11">
        <f>ROUND(AI88*(AB88*(N88-2*G88-VLOOKUP(Y88,鋼筋號數!$A$3:$C$13,2,FALSE))/100),2)</f>
        <v>3.25</v>
      </c>
      <c r="AI88" s="8">
        <v>1.7999999999999998</v>
      </c>
      <c r="AJ88" s="8"/>
      <c r="AK88" s="23">
        <v>2.5000000000000001E-3</v>
      </c>
      <c r="AL88" s="23">
        <v>0.8</v>
      </c>
      <c r="AM88" s="23">
        <v>1</v>
      </c>
      <c r="AN88" s="25">
        <v>0.95</v>
      </c>
      <c r="AO88" s="23">
        <v>0.3</v>
      </c>
      <c r="AP88" s="23">
        <v>3.5000000000000003E-2</v>
      </c>
      <c r="AQ88" s="23">
        <v>1.4999999999999999E-2</v>
      </c>
      <c r="AR88" s="23">
        <v>0</v>
      </c>
      <c r="AS88" t="b">
        <f t="shared" si="11"/>
        <v>1</v>
      </c>
      <c r="AT88" t="b">
        <v>1</v>
      </c>
    </row>
    <row r="89" spans="1:46" x14ac:dyDescent="0.3">
      <c r="A89" s="12" t="s">
        <v>154</v>
      </c>
      <c r="B89" s="8" t="s">
        <v>332</v>
      </c>
      <c r="C89" s="8"/>
      <c r="D89" s="8">
        <v>1</v>
      </c>
      <c r="E89" s="8"/>
      <c r="F89" s="8">
        <v>815.77600000000007</v>
      </c>
      <c r="G89" s="8">
        <v>3</v>
      </c>
      <c r="H89" s="8"/>
      <c r="I89" s="26">
        <v>0.2</v>
      </c>
      <c r="J89" s="8">
        <v>101970</v>
      </c>
      <c r="K89" s="8">
        <v>25</v>
      </c>
      <c r="L89" s="11">
        <f t="shared" si="8"/>
        <v>20</v>
      </c>
      <c r="M89" s="11">
        <f>K89-2*G89-VLOOKUP(Y89,鋼筋號數!$A$3:$C$13,2,FALSE)</f>
        <v>18.047000000000001</v>
      </c>
      <c r="N89" s="8">
        <v>25</v>
      </c>
      <c r="O89" s="8">
        <f t="shared" si="9"/>
        <v>625</v>
      </c>
      <c r="P89" s="8">
        <v>114</v>
      </c>
      <c r="Q89" s="8">
        <v>114</v>
      </c>
      <c r="R89" s="5" t="s">
        <v>293</v>
      </c>
      <c r="S89" s="8"/>
      <c r="T89" s="26">
        <v>12</v>
      </c>
      <c r="U89" s="8">
        <v>4384.7960000000003</v>
      </c>
      <c r="V89" s="8"/>
      <c r="W89" s="8">
        <v>6.03</v>
      </c>
      <c r="X89" s="11">
        <f t="shared" si="10"/>
        <v>37.69</v>
      </c>
      <c r="Y89" s="5" t="s">
        <v>290</v>
      </c>
      <c r="Z89" s="26">
        <v>4</v>
      </c>
      <c r="AA89" s="8"/>
      <c r="AB89" s="8">
        <v>10</v>
      </c>
      <c r="AC89" s="8">
        <v>10</v>
      </c>
      <c r="AD89" s="8">
        <v>4384.7960000000003</v>
      </c>
      <c r="AE89" s="8"/>
      <c r="AF89" s="8" t="s">
        <v>311</v>
      </c>
      <c r="AG89" s="11">
        <v>90</v>
      </c>
      <c r="AH89" s="11">
        <f>ROUND(AI89*(AB89*(N89-2*G89-VLOOKUP(Y89,鋼筋號數!$A$3:$C$13,2,FALSE))/100),2)</f>
        <v>3.25</v>
      </c>
      <c r="AI89" s="8">
        <v>1.7999999999999998</v>
      </c>
      <c r="AJ89" s="8"/>
      <c r="AK89" s="23">
        <v>2.5000000000000001E-3</v>
      </c>
      <c r="AL89" s="23">
        <v>0.8</v>
      </c>
      <c r="AM89" s="23">
        <v>1</v>
      </c>
      <c r="AN89" s="25">
        <v>0.95</v>
      </c>
      <c r="AO89" s="23">
        <v>0.3</v>
      </c>
      <c r="AP89" s="23">
        <v>3.5000000000000003E-2</v>
      </c>
      <c r="AQ89" s="23">
        <v>1.4999999999999999E-2</v>
      </c>
      <c r="AR89" s="23">
        <v>0</v>
      </c>
      <c r="AS89" t="b">
        <f t="shared" si="11"/>
        <v>1</v>
      </c>
      <c r="AT89" t="b">
        <v>1</v>
      </c>
    </row>
    <row r="90" spans="1:46" x14ac:dyDescent="0.3">
      <c r="A90" s="12" t="s">
        <v>155</v>
      </c>
      <c r="B90" s="8" t="s">
        <v>332</v>
      </c>
      <c r="C90" s="8"/>
      <c r="D90" s="8">
        <v>1</v>
      </c>
      <c r="E90" s="8"/>
      <c r="F90" s="8">
        <v>815.77600000000007</v>
      </c>
      <c r="G90" s="8">
        <v>3</v>
      </c>
      <c r="H90" s="8"/>
      <c r="I90" s="26">
        <v>0.3</v>
      </c>
      <c r="J90" s="8">
        <v>152955</v>
      </c>
      <c r="K90" s="8">
        <v>25</v>
      </c>
      <c r="L90" s="11">
        <f t="shared" si="8"/>
        <v>20</v>
      </c>
      <c r="M90" s="11">
        <f>K90-2*G90-VLOOKUP(Y90,鋼筋號數!$A$3:$C$13,2,FALSE)</f>
        <v>18.047000000000001</v>
      </c>
      <c r="N90" s="8">
        <v>25</v>
      </c>
      <c r="O90" s="8">
        <f t="shared" si="9"/>
        <v>625</v>
      </c>
      <c r="P90" s="8">
        <v>114</v>
      </c>
      <c r="Q90" s="8">
        <v>114</v>
      </c>
      <c r="R90" s="5" t="s">
        <v>293</v>
      </c>
      <c r="S90" s="8"/>
      <c r="T90" s="26">
        <v>12</v>
      </c>
      <c r="U90" s="8">
        <v>4384.7960000000003</v>
      </c>
      <c r="V90" s="8"/>
      <c r="W90" s="8">
        <v>6.03</v>
      </c>
      <c r="X90" s="11">
        <f t="shared" si="10"/>
        <v>37.69</v>
      </c>
      <c r="Y90" s="5" t="s">
        <v>290</v>
      </c>
      <c r="Z90" s="26">
        <v>4</v>
      </c>
      <c r="AA90" s="8"/>
      <c r="AB90" s="8">
        <v>10</v>
      </c>
      <c r="AC90" s="8">
        <v>10</v>
      </c>
      <c r="AD90" s="8">
        <v>4384.7960000000003</v>
      </c>
      <c r="AE90" s="8"/>
      <c r="AF90" s="8" t="s">
        <v>311</v>
      </c>
      <c r="AG90" s="11">
        <v>90</v>
      </c>
      <c r="AH90" s="11">
        <f>ROUND(AI90*(AB90*(N90-2*G90-VLOOKUP(Y90,鋼筋號數!$A$3:$C$13,2,FALSE))/100),2)</f>
        <v>3.25</v>
      </c>
      <c r="AI90" s="8">
        <v>1.7999999999999998</v>
      </c>
      <c r="AJ90" s="8"/>
      <c r="AK90" s="23">
        <v>2.5000000000000001E-3</v>
      </c>
      <c r="AL90" s="23">
        <v>0.8</v>
      </c>
      <c r="AM90" s="23">
        <v>1</v>
      </c>
      <c r="AN90" s="25">
        <v>0.95</v>
      </c>
      <c r="AO90" s="23">
        <v>0.3</v>
      </c>
      <c r="AP90" s="23">
        <v>5.5E-2</v>
      </c>
      <c r="AQ90" s="23">
        <v>1.7000000000000001E-2</v>
      </c>
      <c r="AR90" s="23">
        <v>0</v>
      </c>
      <c r="AS90" t="b">
        <f t="shared" si="11"/>
        <v>1</v>
      </c>
      <c r="AT90" t="b">
        <v>1</v>
      </c>
    </row>
    <row r="91" spans="1:46" x14ac:dyDescent="0.3">
      <c r="A91" s="12" t="s">
        <v>156</v>
      </c>
      <c r="B91" s="8" t="s">
        <v>332</v>
      </c>
      <c r="C91" s="8"/>
      <c r="D91" s="8">
        <v>1</v>
      </c>
      <c r="E91" s="8"/>
      <c r="F91" s="8">
        <v>815.77600000000007</v>
      </c>
      <c r="G91" s="8">
        <v>3</v>
      </c>
      <c r="H91" s="8"/>
      <c r="I91" s="26">
        <v>0.3</v>
      </c>
      <c r="J91" s="8">
        <v>152955</v>
      </c>
      <c r="K91" s="8">
        <v>25</v>
      </c>
      <c r="L91" s="11">
        <f t="shared" si="8"/>
        <v>20</v>
      </c>
      <c r="M91" s="11">
        <f>K91-2*G91-VLOOKUP(Y91,鋼筋號數!$A$3:$C$13,2,FALSE)</f>
        <v>18.047000000000001</v>
      </c>
      <c r="N91" s="8">
        <v>25</v>
      </c>
      <c r="O91" s="8">
        <f t="shared" si="9"/>
        <v>625</v>
      </c>
      <c r="P91" s="8">
        <v>114</v>
      </c>
      <c r="Q91" s="8">
        <v>114</v>
      </c>
      <c r="R91" s="5" t="s">
        <v>293</v>
      </c>
      <c r="S91" s="8"/>
      <c r="T91" s="26">
        <v>12</v>
      </c>
      <c r="U91" s="8">
        <v>4384.7960000000003</v>
      </c>
      <c r="V91" s="8"/>
      <c r="W91" s="8">
        <v>6.03</v>
      </c>
      <c r="X91" s="11">
        <f t="shared" si="10"/>
        <v>37.69</v>
      </c>
      <c r="Y91" s="5" t="s">
        <v>290</v>
      </c>
      <c r="Z91" s="26">
        <v>4</v>
      </c>
      <c r="AA91" s="8"/>
      <c r="AB91" s="8">
        <v>10</v>
      </c>
      <c r="AC91" s="8">
        <v>10</v>
      </c>
      <c r="AD91" s="8">
        <v>4384.7960000000003</v>
      </c>
      <c r="AE91" s="8"/>
      <c r="AF91" s="8" t="s">
        <v>311</v>
      </c>
      <c r="AG91" s="11">
        <v>90</v>
      </c>
      <c r="AH91" s="11">
        <f>ROUND(AI91*(AB91*(N91-2*G91-VLOOKUP(Y91,鋼筋號數!$A$3:$C$13,2,FALSE))/100),2)</f>
        <v>3.25</v>
      </c>
      <c r="AI91" s="8">
        <v>1.7999999999999998</v>
      </c>
      <c r="AJ91" s="8"/>
      <c r="AK91" s="23">
        <v>2.5000000000000001E-3</v>
      </c>
      <c r="AL91" s="23">
        <v>0.8</v>
      </c>
      <c r="AM91" s="23">
        <v>1</v>
      </c>
      <c r="AN91" s="25">
        <v>0.95</v>
      </c>
      <c r="AO91" s="23">
        <v>0.3</v>
      </c>
      <c r="AP91" s="23">
        <v>5.5E-2</v>
      </c>
      <c r="AQ91" s="23">
        <v>1.7000000000000001E-2</v>
      </c>
      <c r="AR91" s="23">
        <v>0</v>
      </c>
      <c r="AS91" t="b">
        <f t="shared" si="11"/>
        <v>1</v>
      </c>
      <c r="AT91" t="b">
        <v>1</v>
      </c>
    </row>
    <row r="92" spans="1:46" x14ac:dyDescent="0.3">
      <c r="A92" s="12" t="s">
        <v>157</v>
      </c>
      <c r="B92" s="8" t="s">
        <v>332</v>
      </c>
      <c r="C92" s="8"/>
      <c r="D92" s="8">
        <v>1</v>
      </c>
      <c r="E92" s="8"/>
      <c r="F92" s="8">
        <v>815.77600000000007</v>
      </c>
      <c r="G92" s="8">
        <v>3</v>
      </c>
      <c r="H92" s="8"/>
      <c r="I92" s="26">
        <v>0.2</v>
      </c>
      <c r="J92" s="8">
        <v>101970</v>
      </c>
      <c r="K92" s="8">
        <v>25</v>
      </c>
      <c r="L92" s="11">
        <f t="shared" si="8"/>
        <v>20</v>
      </c>
      <c r="M92" s="11">
        <f>K92-2*G92-VLOOKUP(Y92,鋼筋號數!$A$3:$C$13,2,FALSE)</f>
        <v>18.047000000000001</v>
      </c>
      <c r="N92" s="8">
        <v>25</v>
      </c>
      <c r="O92" s="8">
        <f t="shared" si="9"/>
        <v>625</v>
      </c>
      <c r="P92" s="8">
        <v>114</v>
      </c>
      <c r="Q92" s="8">
        <v>114</v>
      </c>
      <c r="R92" s="5" t="s">
        <v>293</v>
      </c>
      <c r="S92" s="8"/>
      <c r="T92" s="26">
        <v>12</v>
      </c>
      <c r="U92" s="8">
        <v>4384.7960000000003</v>
      </c>
      <c r="V92" s="8"/>
      <c r="W92" s="8">
        <v>6.03</v>
      </c>
      <c r="X92" s="11">
        <f t="shared" si="10"/>
        <v>37.69</v>
      </c>
      <c r="Y92" s="5" t="s">
        <v>290</v>
      </c>
      <c r="Z92" s="26">
        <v>4</v>
      </c>
      <c r="AA92" s="8"/>
      <c r="AB92" s="8">
        <v>5</v>
      </c>
      <c r="AC92" s="8">
        <v>5</v>
      </c>
      <c r="AD92" s="8">
        <v>4384.7960000000003</v>
      </c>
      <c r="AE92" s="8"/>
      <c r="AF92" s="8" t="s">
        <v>311</v>
      </c>
      <c r="AG92" s="11">
        <v>90</v>
      </c>
      <c r="AH92" s="11">
        <f>ROUND(AI92*(AB92*(N92-2*G92-VLOOKUP(Y92,鋼筋號數!$A$3:$C$13,2,FALSE))/100),2)</f>
        <v>3.34</v>
      </c>
      <c r="AI92" s="8">
        <v>3.6999999999999997</v>
      </c>
      <c r="AJ92" s="8"/>
      <c r="AK92" s="23">
        <v>2.5000000000000001E-3</v>
      </c>
      <c r="AL92" s="23">
        <v>0.8</v>
      </c>
      <c r="AM92" s="23">
        <v>1</v>
      </c>
      <c r="AN92" s="23">
        <v>0.6</v>
      </c>
      <c r="AO92" s="23">
        <v>0.3</v>
      </c>
      <c r="AP92" s="23">
        <v>7.0000000000000007E-2</v>
      </c>
      <c r="AQ92" s="23">
        <v>2.8000000000000001E-2</v>
      </c>
      <c r="AR92" s="23">
        <v>0</v>
      </c>
      <c r="AS92" t="b">
        <f t="shared" si="11"/>
        <v>1</v>
      </c>
      <c r="AT92" t="b">
        <v>1</v>
      </c>
    </row>
    <row r="93" spans="1:46" x14ac:dyDescent="0.3">
      <c r="A93" s="12" t="s">
        <v>158</v>
      </c>
      <c r="B93" s="8" t="s">
        <v>332</v>
      </c>
      <c r="C93" s="8"/>
      <c r="D93" s="8">
        <v>1</v>
      </c>
      <c r="E93" s="8"/>
      <c r="F93" s="8">
        <v>815.77600000000007</v>
      </c>
      <c r="G93" s="8">
        <v>3</v>
      </c>
      <c r="H93" s="8"/>
      <c r="I93" s="26">
        <v>0.2</v>
      </c>
      <c r="J93" s="8">
        <v>101970</v>
      </c>
      <c r="K93" s="8">
        <v>25</v>
      </c>
      <c r="L93" s="11">
        <f t="shared" si="8"/>
        <v>20</v>
      </c>
      <c r="M93" s="11">
        <f>K93-2*G93-VLOOKUP(Y93,鋼筋號數!$A$3:$C$13,2,FALSE)</f>
        <v>18.047000000000001</v>
      </c>
      <c r="N93" s="8">
        <v>25</v>
      </c>
      <c r="O93" s="8">
        <f t="shared" si="9"/>
        <v>625</v>
      </c>
      <c r="P93" s="8">
        <v>114</v>
      </c>
      <c r="Q93" s="8">
        <v>114</v>
      </c>
      <c r="R93" s="5" t="s">
        <v>293</v>
      </c>
      <c r="S93" s="8"/>
      <c r="T93" s="26">
        <v>12</v>
      </c>
      <c r="U93" s="8">
        <v>4384.7960000000003</v>
      </c>
      <c r="V93" s="8"/>
      <c r="W93" s="8">
        <v>6.03</v>
      </c>
      <c r="X93" s="11">
        <f t="shared" si="10"/>
        <v>37.69</v>
      </c>
      <c r="Y93" s="5" t="s">
        <v>290</v>
      </c>
      <c r="Z93" s="26">
        <v>4</v>
      </c>
      <c r="AA93" s="8"/>
      <c r="AB93" s="8">
        <v>5</v>
      </c>
      <c r="AC93" s="8">
        <v>5</v>
      </c>
      <c r="AD93" s="8">
        <v>4384.7960000000003</v>
      </c>
      <c r="AE93" s="8"/>
      <c r="AF93" s="8" t="s">
        <v>311</v>
      </c>
      <c r="AG93" s="11">
        <v>90</v>
      </c>
      <c r="AH93" s="11">
        <f>ROUND(AI93*(AB93*(N93-2*G93-VLOOKUP(Y93,鋼筋號數!$A$3:$C$13,2,FALSE))/100),2)</f>
        <v>3.34</v>
      </c>
      <c r="AI93" s="8">
        <v>3.6999999999999997</v>
      </c>
      <c r="AJ93" s="8"/>
      <c r="AK93" s="23">
        <v>2.5000000000000001E-3</v>
      </c>
      <c r="AL93" s="23">
        <v>0.8</v>
      </c>
      <c r="AM93" s="23">
        <v>1</v>
      </c>
      <c r="AN93" s="23">
        <v>0.6</v>
      </c>
      <c r="AO93" s="23">
        <v>0.3</v>
      </c>
      <c r="AP93" s="23">
        <v>7.0000000000000007E-2</v>
      </c>
      <c r="AQ93" s="23">
        <v>2.8000000000000001E-2</v>
      </c>
      <c r="AR93" s="23">
        <v>0</v>
      </c>
      <c r="AS93" t="b">
        <f t="shared" si="11"/>
        <v>1</v>
      </c>
      <c r="AT93" t="b">
        <v>1</v>
      </c>
    </row>
    <row r="94" spans="1:46" x14ac:dyDescent="0.3">
      <c r="A94" s="12" t="s">
        <v>159</v>
      </c>
      <c r="B94" s="8" t="s">
        <v>332</v>
      </c>
      <c r="C94" s="8"/>
      <c r="D94" s="8">
        <v>1</v>
      </c>
      <c r="E94" s="8"/>
      <c r="F94" s="8">
        <v>815.77600000000007</v>
      </c>
      <c r="G94" s="8">
        <v>3</v>
      </c>
      <c r="H94" s="8"/>
      <c r="I94" s="26">
        <v>0.3</v>
      </c>
      <c r="J94" s="8">
        <v>152955</v>
      </c>
      <c r="K94" s="8">
        <v>25</v>
      </c>
      <c r="L94" s="11">
        <f t="shared" si="8"/>
        <v>20</v>
      </c>
      <c r="M94" s="11">
        <f>K94-2*G94-VLOOKUP(Y94,鋼筋號數!$A$3:$C$13,2,FALSE)</f>
        <v>18.047000000000001</v>
      </c>
      <c r="N94" s="8">
        <v>25</v>
      </c>
      <c r="O94" s="8">
        <f t="shared" si="9"/>
        <v>625</v>
      </c>
      <c r="P94" s="8">
        <v>114</v>
      </c>
      <c r="Q94" s="8">
        <v>114</v>
      </c>
      <c r="R94" s="5" t="s">
        <v>293</v>
      </c>
      <c r="S94" s="8"/>
      <c r="T94" s="26">
        <v>12</v>
      </c>
      <c r="U94" s="8">
        <v>4384.7960000000003</v>
      </c>
      <c r="V94" s="8"/>
      <c r="W94" s="8">
        <v>6.03</v>
      </c>
      <c r="X94" s="11">
        <f t="shared" si="10"/>
        <v>37.69</v>
      </c>
      <c r="Y94" s="5" t="s">
        <v>290</v>
      </c>
      <c r="Z94" s="26">
        <v>4</v>
      </c>
      <c r="AA94" s="8"/>
      <c r="AB94" s="8">
        <v>5</v>
      </c>
      <c r="AC94" s="8">
        <v>5</v>
      </c>
      <c r="AD94" s="8">
        <v>4384.7960000000003</v>
      </c>
      <c r="AE94" s="8"/>
      <c r="AF94" s="8" t="s">
        <v>311</v>
      </c>
      <c r="AG94" s="11">
        <v>90</v>
      </c>
      <c r="AH94" s="11">
        <f>ROUND(AI94*(AB94*(N94-2*G94-VLOOKUP(Y94,鋼筋號數!$A$3:$C$13,2,FALSE))/100),2)</f>
        <v>3.34</v>
      </c>
      <c r="AI94" s="8">
        <v>3.6999999999999997</v>
      </c>
      <c r="AJ94" s="8"/>
      <c r="AK94" s="23">
        <v>2.5000000000000001E-3</v>
      </c>
      <c r="AL94" s="23">
        <v>0.8</v>
      </c>
      <c r="AM94" s="23">
        <v>1</v>
      </c>
      <c r="AN94" s="25">
        <v>0.95</v>
      </c>
      <c r="AO94" s="23">
        <v>0.3</v>
      </c>
      <c r="AP94" s="23">
        <v>7.5999999999999998E-2</v>
      </c>
      <c r="AQ94" s="23">
        <v>0.04</v>
      </c>
      <c r="AR94" s="23">
        <v>0</v>
      </c>
      <c r="AS94" t="b">
        <f t="shared" si="11"/>
        <v>1</v>
      </c>
      <c r="AT94" t="b">
        <v>1</v>
      </c>
    </row>
    <row r="95" spans="1:46" x14ac:dyDescent="0.3">
      <c r="A95" s="12" t="s">
        <v>160</v>
      </c>
      <c r="B95" s="8" t="s">
        <v>332</v>
      </c>
      <c r="C95" s="8"/>
      <c r="D95" s="8">
        <v>1</v>
      </c>
      <c r="E95" s="8"/>
      <c r="F95" s="8">
        <v>815.77600000000007</v>
      </c>
      <c r="G95" s="8">
        <v>3</v>
      </c>
      <c r="H95" s="8"/>
      <c r="I95" s="26">
        <v>0.3</v>
      </c>
      <c r="J95" s="8">
        <v>152955</v>
      </c>
      <c r="K95" s="8">
        <v>25</v>
      </c>
      <c r="L95" s="11">
        <f t="shared" si="8"/>
        <v>20</v>
      </c>
      <c r="M95" s="11">
        <f>K95-2*G95-VLOOKUP(Y95,鋼筋號數!$A$3:$C$13,2,FALSE)</f>
        <v>18.047000000000001</v>
      </c>
      <c r="N95" s="8">
        <v>25</v>
      </c>
      <c r="O95" s="8">
        <f t="shared" si="9"/>
        <v>625</v>
      </c>
      <c r="P95" s="8">
        <v>114</v>
      </c>
      <c r="Q95" s="8">
        <v>114</v>
      </c>
      <c r="R95" s="5" t="s">
        <v>293</v>
      </c>
      <c r="S95" s="8"/>
      <c r="T95" s="26">
        <v>12</v>
      </c>
      <c r="U95" s="8">
        <v>4384.7960000000003</v>
      </c>
      <c r="V95" s="8"/>
      <c r="W95" s="8">
        <v>6.03</v>
      </c>
      <c r="X95" s="11">
        <f t="shared" si="10"/>
        <v>37.69</v>
      </c>
      <c r="Y95" s="5" t="s">
        <v>290</v>
      </c>
      <c r="Z95" s="26">
        <v>4</v>
      </c>
      <c r="AA95" s="8"/>
      <c r="AB95" s="8">
        <v>5</v>
      </c>
      <c r="AC95" s="8">
        <v>5</v>
      </c>
      <c r="AD95" s="8">
        <v>4384.7960000000003</v>
      </c>
      <c r="AE95" s="8"/>
      <c r="AF95" s="8" t="s">
        <v>311</v>
      </c>
      <c r="AG95" s="11">
        <v>90</v>
      </c>
      <c r="AH95" s="11">
        <f>ROUND(AI95*(AB95*(N95-2*G95-VLOOKUP(Y95,鋼筋號數!$A$3:$C$13,2,FALSE))/100),2)</f>
        <v>3.34</v>
      </c>
      <c r="AI95" s="8">
        <v>3.6999999999999997</v>
      </c>
      <c r="AJ95" s="8"/>
      <c r="AK95" s="23">
        <v>2.5000000000000001E-3</v>
      </c>
      <c r="AL95" s="23">
        <v>0.8</v>
      </c>
      <c r="AM95" s="23">
        <v>1</v>
      </c>
      <c r="AN95" s="25">
        <v>0.95</v>
      </c>
      <c r="AO95" s="23">
        <v>0.3</v>
      </c>
      <c r="AP95" s="23">
        <v>7.5999999999999998E-2</v>
      </c>
      <c r="AQ95" s="23">
        <v>0.04</v>
      </c>
      <c r="AR95" s="23">
        <v>0</v>
      </c>
      <c r="AS95" t="b">
        <f t="shared" si="11"/>
        <v>1</v>
      </c>
      <c r="AT95" t="b">
        <v>1</v>
      </c>
    </row>
    <row r="96" spans="1:46" x14ac:dyDescent="0.3">
      <c r="A96" s="12" t="s">
        <v>161</v>
      </c>
      <c r="B96" s="8" t="s">
        <v>333</v>
      </c>
      <c r="C96" s="8"/>
      <c r="D96" s="8">
        <v>1</v>
      </c>
      <c r="E96" s="8"/>
      <c r="F96" s="8">
        <v>277.36383999999998</v>
      </c>
      <c r="G96" s="8">
        <v>2.8</v>
      </c>
      <c r="H96" s="8"/>
      <c r="I96" s="26">
        <v>9.8000000000000004E-2</v>
      </c>
      <c r="J96" s="8">
        <v>62711.55</v>
      </c>
      <c r="K96" s="8">
        <v>61</v>
      </c>
      <c r="L96" s="11">
        <f t="shared" si="8"/>
        <v>48.800000000000004</v>
      </c>
      <c r="M96" s="11">
        <f>K96-2*G96-VLOOKUP(Y96,鋼筋號數!$A$3:$C$13,2,FALSE)</f>
        <v>54.765000000000001</v>
      </c>
      <c r="N96" s="8">
        <v>38</v>
      </c>
      <c r="O96" s="8">
        <f t="shared" si="9"/>
        <v>2318</v>
      </c>
      <c r="P96" s="8">
        <v>233.5</v>
      </c>
      <c r="Q96" s="8">
        <v>233.5</v>
      </c>
      <c r="R96" s="5" t="s">
        <v>293</v>
      </c>
      <c r="S96" s="8"/>
      <c r="T96" s="26">
        <v>18</v>
      </c>
      <c r="U96" s="8">
        <v>4568.3456000000006</v>
      </c>
      <c r="V96" s="8"/>
      <c r="W96" s="8">
        <v>2.2200000000000002</v>
      </c>
      <c r="X96" s="11">
        <f t="shared" si="10"/>
        <v>51.46</v>
      </c>
      <c r="Y96" s="5" t="s">
        <v>289</v>
      </c>
      <c r="Z96" s="26">
        <v>4</v>
      </c>
      <c r="AA96" s="8"/>
      <c r="AB96" s="8">
        <v>11</v>
      </c>
      <c r="AC96" s="8">
        <v>11</v>
      </c>
      <c r="AD96" s="8">
        <v>4364.4016000000001</v>
      </c>
      <c r="AE96" s="8"/>
      <c r="AF96" s="8" t="s">
        <v>301</v>
      </c>
      <c r="AG96" s="11">
        <v>90</v>
      </c>
      <c r="AH96" s="11">
        <f>ROUND(AI96*(AB96*(N96-2*G96-VLOOKUP(Y96,鋼筋號數!$A$3:$C$13,2,FALSE))/100),2)</f>
        <v>1.4</v>
      </c>
      <c r="AI96" s="8">
        <v>0.4</v>
      </c>
      <c r="AJ96" s="8"/>
      <c r="AK96" s="23">
        <v>8.9999999999999993E-3</v>
      </c>
      <c r="AL96" s="23">
        <v>0.9</v>
      </c>
      <c r="AM96" s="23">
        <v>1.3</v>
      </c>
      <c r="AN96" s="25">
        <v>0.95</v>
      </c>
      <c r="AO96" s="23">
        <v>0.5</v>
      </c>
      <c r="AP96" s="23">
        <v>0.04</v>
      </c>
      <c r="AQ96" s="23">
        <v>0.02</v>
      </c>
      <c r="AR96" s="23">
        <v>0</v>
      </c>
      <c r="AS96" t="str">
        <f t="shared" si="11"/>
        <v>None</v>
      </c>
      <c r="AT96" t="b">
        <v>1</v>
      </c>
    </row>
    <row r="97" spans="1:46" x14ac:dyDescent="0.3">
      <c r="A97" s="12" t="s">
        <v>162</v>
      </c>
      <c r="B97" s="8" t="s">
        <v>333</v>
      </c>
      <c r="C97" s="8"/>
      <c r="D97" s="8">
        <v>1</v>
      </c>
      <c r="E97" s="8"/>
      <c r="F97" s="8">
        <v>277.36383999999998</v>
      </c>
      <c r="G97" s="8">
        <v>2.8</v>
      </c>
      <c r="H97" s="8"/>
      <c r="I97" s="26">
        <v>0.23899999999999999</v>
      </c>
      <c r="J97" s="8">
        <v>153464.85</v>
      </c>
      <c r="K97" s="8">
        <v>61</v>
      </c>
      <c r="L97" s="11">
        <f t="shared" si="8"/>
        <v>48.800000000000004</v>
      </c>
      <c r="M97" s="11">
        <f>K97-2*G97-VLOOKUP(Y97,鋼筋號數!$A$3:$C$13,2,FALSE)</f>
        <v>54.765000000000001</v>
      </c>
      <c r="N97" s="8">
        <v>38</v>
      </c>
      <c r="O97" s="8">
        <f t="shared" si="9"/>
        <v>2318</v>
      </c>
      <c r="P97" s="8">
        <v>233.5</v>
      </c>
      <c r="Q97" s="8">
        <v>233.5</v>
      </c>
      <c r="R97" s="5" t="s">
        <v>293</v>
      </c>
      <c r="S97" s="8"/>
      <c r="T97" s="26">
        <v>18</v>
      </c>
      <c r="U97" s="8">
        <v>4568.3456000000006</v>
      </c>
      <c r="V97" s="8"/>
      <c r="W97" s="8">
        <v>2.2200000000000002</v>
      </c>
      <c r="X97" s="11">
        <f t="shared" si="10"/>
        <v>51.46</v>
      </c>
      <c r="Y97" s="5" t="s">
        <v>289</v>
      </c>
      <c r="Z97" s="26">
        <v>4</v>
      </c>
      <c r="AA97" s="8"/>
      <c r="AB97" s="8">
        <v>11</v>
      </c>
      <c r="AC97" s="8">
        <v>11</v>
      </c>
      <c r="AD97" s="8">
        <v>4364.4016000000001</v>
      </c>
      <c r="AE97" s="8"/>
      <c r="AF97" s="8" t="s">
        <v>301</v>
      </c>
      <c r="AG97" s="11">
        <v>90</v>
      </c>
      <c r="AH97" s="11">
        <f>ROUND(AI97*(AB97*(N97-2*G97-VLOOKUP(Y97,鋼筋號數!$A$3:$C$13,2,FALSE))/100),2)</f>
        <v>1.4</v>
      </c>
      <c r="AI97" s="8">
        <v>0.4</v>
      </c>
      <c r="AJ97" s="8"/>
      <c r="AK97" s="23">
        <v>8.9999999999999993E-3</v>
      </c>
      <c r="AL97" s="23">
        <v>0.9</v>
      </c>
      <c r="AM97" s="23">
        <v>1.3</v>
      </c>
      <c r="AN97" s="25">
        <v>0.95</v>
      </c>
      <c r="AO97" s="23">
        <v>0.5</v>
      </c>
      <c r="AP97" s="23">
        <v>3.2000000000000001E-2</v>
      </c>
      <c r="AQ97" s="23">
        <v>1.4999999999999999E-2</v>
      </c>
      <c r="AR97" s="23">
        <v>0</v>
      </c>
      <c r="AS97" t="str">
        <f t="shared" si="11"/>
        <v>None</v>
      </c>
      <c r="AT97" t="b">
        <v>1</v>
      </c>
    </row>
    <row r="98" spans="1:46" x14ac:dyDescent="0.3">
      <c r="A98" s="29" t="s">
        <v>374</v>
      </c>
      <c r="B98" s="8" t="s">
        <v>333</v>
      </c>
      <c r="C98" s="8"/>
      <c r="D98" s="8">
        <v>1</v>
      </c>
      <c r="E98" s="8"/>
      <c r="F98" s="8">
        <v>286.54132000000004</v>
      </c>
      <c r="G98" s="8">
        <v>2.5</v>
      </c>
      <c r="H98" s="8"/>
      <c r="I98" s="26">
        <v>9.1999999999999998E-2</v>
      </c>
      <c r="J98" s="8">
        <v>61283.97</v>
      </c>
      <c r="K98" s="8">
        <v>61</v>
      </c>
      <c r="L98" s="11">
        <f t="shared" si="8"/>
        <v>48.800000000000004</v>
      </c>
      <c r="M98" s="11">
        <f>K98-2*G98-VLOOKUP(Y98,[1]鋼筋號數!$A$3:$C$13,2,FALSE)</f>
        <v>55.365000000000002</v>
      </c>
      <c r="N98" s="8">
        <v>38</v>
      </c>
      <c r="O98" s="8">
        <f t="shared" si="9"/>
        <v>2318</v>
      </c>
      <c r="P98" s="8">
        <v>233.5</v>
      </c>
      <c r="Q98" s="8">
        <v>233.5</v>
      </c>
      <c r="R98" s="5" t="s">
        <v>293</v>
      </c>
      <c r="S98" s="8"/>
      <c r="T98" s="26">
        <v>18</v>
      </c>
      <c r="U98" s="8">
        <v>4568.3456000000006</v>
      </c>
      <c r="V98" s="8"/>
      <c r="W98" s="8">
        <v>2.2200000000000002</v>
      </c>
      <c r="X98" s="11">
        <f t="shared" si="10"/>
        <v>51.46</v>
      </c>
      <c r="Y98" s="5" t="s">
        <v>289</v>
      </c>
      <c r="Z98" s="26">
        <v>4</v>
      </c>
      <c r="AA98" s="8"/>
      <c r="AB98" s="8">
        <v>8.3000000000000007</v>
      </c>
      <c r="AC98" s="8">
        <v>8.3000000000000007</v>
      </c>
      <c r="AD98" s="8">
        <v>4364.4016000000001</v>
      </c>
      <c r="AE98" s="8"/>
      <c r="AF98" s="8" t="s">
        <v>301</v>
      </c>
      <c r="AG98" s="11">
        <v>90</v>
      </c>
      <c r="AH98" s="11">
        <f>ROUND(AI98*(AB98*(N98-2*G98-VLOOKUP(Y98,[1]鋼筋號數!$A$3:$C$13,2,FALSE))/100),2)</f>
        <v>1.34</v>
      </c>
      <c r="AI98" s="8">
        <v>0.5</v>
      </c>
      <c r="AJ98" s="8"/>
      <c r="AK98">
        <v>5.0000000000000001E-3</v>
      </c>
      <c r="AL98">
        <v>0.95</v>
      </c>
      <c r="AM98">
        <v>1.1000000000000001</v>
      </c>
      <c r="AN98">
        <v>0.7</v>
      </c>
      <c r="AO98">
        <v>0.5</v>
      </c>
      <c r="AP98">
        <v>0.02</v>
      </c>
      <c r="AQ98">
        <v>2.1000000000000001E-2</v>
      </c>
      <c r="AR98" s="23">
        <v>0</v>
      </c>
      <c r="AS98" t="str">
        <f t="shared" si="11"/>
        <v>None</v>
      </c>
      <c r="AT98" t="b">
        <v>1</v>
      </c>
    </row>
    <row r="99" spans="1:46" x14ac:dyDescent="0.3">
      <c r="A99" s="29" t="s">
        <v>375</v>
      </c>
      <c r="B99" s="8" t="s">
        <v>333</v>
      </c>
      <c r="C99" s="8"/>
      <c r="D99" s="8">
        <v>1</v>
      </c>
      <c r="E99" s="8"/>
      <c r="F99" s="8">
        <v>286.54132000000004</v>
      </c>
      <c r="G99" s="8">
        <v>2.5</v>
      </c>
      <c r="H99" s="8"/>
      <c r="I99" s="26">
        <v>0.23200000000000001</v>
      </c>
      <c r="J99" s="8">
        <v>154382.57999999999</v>
      </c>
      <c r="K99" s="8">
        <v>61</v>
      </c>
      <c r="L99" s="11">
        <f t="shared" si="8"/>
        <v>48.800000000000004</v>
      </c>
      <c r="M99" s="11">
        <f>K99-2*G99-VLOOKUP(Y99,[1]鋼筋號數!$A$3:$C$13,2,FALSE)</f>
        <v>55.365000000000002</v>
      </c>
      <c r="N99" s="8">
        <v>38</v>
      </c>
      <c r="O99" s="8">
        <f t="shared" si="9"/>
        <v>2318</v>
      </c>
      <c r="P99" s="8">
        <v>233.5</v>
      </c>
      <c r="Q99" s="8">
        <v>233.5</v>
      </c>
      <c r="R99" s="5" t="s">
        <v>293</v>
      </c>
      <c r="S99" s="8"/>
      <c r="T99" s="26">
        <v>18</v>
      </c>
      <c r="U99" s="8">
        <v>4568.3456000000006</v>
      </c>
      <c r="V99" s="8"/>
      <c r="W99" s="8">
        <v>2.2200000000000002</v>
      </c>
      <c r="X99" s="11">
        <f t="shared" si="10"/>
        <v>51.46</v>
      </c>
      <c r="Y99" s="5" t="s">
        <v>289</v>
      </c>
      <c r="Z99" s="26">
        <v>4</v>
      </c>
      <c r="AA99" s="8"/>
      <c r="AB99" s="8">
        <v>8.3000000000000007</v>
      </c>
      <c r="AC99" s="8">
        <v>8.3000000000000007</v>
      </c>
      <c r="AD99" s="8">
        <v>4364.4016000000001</v>
      </c>
      <c r="AE99" s="8"/>
      <c r="AF99" s="8" t="s">
        <v>301</v>
      </c>
      <c r="AG99" s="11">
        <v>90</v>
      </c>
      <c r="AH99" s="11">
        <f>ROUND(AI99*(AB99*(N99-2*G99-VLOOKUP(Y99,[1]鋼筋號數!$A$3:$C$13,2,FALSE))/100),2)</f>
        <v>1.34</v>
      </c>
      <c r="AI99" s="8">
        <v>0.5</v>
      </c>
      <c r="AJ99" s="8"/>
      <c r="AK99">
        <v>5.0000000000000001E-3</v>
      </c>
      <c r="AL99">
        <v>0.85</v>
      </c>
      <c r="AM99">
        <v>1.1000000000000001</v>
      </c>
      <c r="AN99">
        <v>0.7</v>
      </c>
      <c r="AO99">
        <v>0.5</v>
      </c>
      <c r="AP99">
        <v>1.4999999999999999E-2</v>
      </c>
      <c r="AQ99">
        <v>2.5000000000000001E-2</v>
      </c>
      <c r="AR99" s="23">
        <v>0</v>
      </c>
      <c r="AS99" t="str">
        <f t="shared" si="11"/>
        <v>None</v>
      </c>
      <c r="AT99" t="b">
        <v>1</v>
      </c>
    </row>
    <row r="100" spans="1:46" x14ac:dyDescent="0.3">
      <c r="A100" s="12" t="s">
        <v>163</v>
      </c>
      <c r="B100" s="8" t="s">
        <v>309</v>
      </c>
      <c r="C100" s="8"/>
      <c r="D100" s="8">
        <v>1</v>
      </c>
      <c r="E100" s="8"/>
      <c r="F100" s="8">
        <v>774.98720000000003</v>
      </c>
      <c r="G100" s="8">
        <v>1.3</v>
      </c>
      <c r="H100" s="8"/>
      <c r="I100" s="26">
        <v>0.1</v>
      </c>
      <c r="J100" s="8">
        <v>49863.33</v>
      </c>
      <c r="K100" s="8">
        <v>25.4</v>
      </c>
      <c r="L100" s="11">
        <f t="shared" si="8"/>
        <v>20.32</v>
      </c>
      <c r="M100" s="11">
        <f>K100-2*G100-VLOOKUP(Y100,鋼筋號數!$A$3:$C$13,2,FALSE)</f>
        <v>21.846999999999998</v>
      </c>
      <c r="N100" s="8">
        <v>25.4</v>
      </c>
      <c r="O100" s="8">
        <f t="shared" si="9"/>
        <v>645.16</v>
      </c>
      <c r="P100" s="8">
        <v>50.8</v>
      </c>
      <c r="Q100" s="8">
        <v>50.8</v>
      </c>
      <c r="R100" s="5" t="s">
        <v>293</v>
      </c>
      <c r="S100" s="8"/>
      <c r="T100" s="26">
        <v>8</v>
      </c>
      <c r="U100" s="8">
        <v>5200.5720000000001</v>
      </c>
      <c r="V100" s="8"/>
      <c r="W100" s="8">
        <v>3.55</v>
      </c>
      <c r="X100" s="11">
        <f t="shared" si="10"/>
        <v>22.9</v>
      </c>
      <c r="Y100" s="5" t="s">
        <v>290</v>
      </c>
      <c r="Z100" s="26">
        <v>3</v>
      </c>
      <c r="AA100" s="8"/>
      <c r="AB100" s="8">
        <v>5.0999999999999996</v>
      </c>
      <c r="AC100" s="8">
        <v>5.0999999999999996</v>
      </c>
      <c r="AD100" s="8">
        <v>5200.5720000000001</v>
      </c>
      <c r="AE100" s="8"/>
      <c r="AF100" s="8" t="s">
        <v>301</v>
      </c>
      <c r="AG100" s="11">
        <v>90</v>
      </c>
      <c r="AH100" s="11">
        <f>ROUND(AI100*(AB100*(N100-2*G100-VLOOKUP(Y100,鋼筋號數!$A$3:$C$13,2,FALSE))/100),2)</f>
        <v>4.12</v>
      </c>
      <c r="AI100" s="8">
        <v>3.6999999999999997</v>
      </c>
      <c r="AJ100" s="8"/>
      <c r="AK100" s="23">
        <v>2.5000000000000001E-3</v>
      </c>
      <c r="AL100" s="23">
        <v>1.1000000000000001</v>
      </c>
      <c r="AM100" s="23">
        <v>1.5</v>
      </c>
      <c r="AN100" s="27">
        <v>0.7</v>
      </c>
      <c r="AO100" s="23">
        <v>0.35</v>
      </c>
      <c r="AP100" s="27">
        <v>8.2000000000000003E-2</v>
      </c>
      <c r="AQ100" s="23">
        <v>0.03</v>
      </c>
      <c r="AR100" s="23">
        <v>0</v>
      </c>
      <c r="AS100" t="b">
        <f t="shared" si="11"/>
        <v>1</v>
      </c>
      <c r="AT100" t="b">
        <v>1</v>
      </c>
    </row>
    <row r="101" spans="1:46" x14ac:dyDescent="0.3">
      <c r="A101" s="12" t="s">
        <v>175</v>
      </c>
      <c r="B101" s="8" t="s">
        <v>309</v>
      </c>
      <c r="C101" s="8"/>
      <c r="D101" s="8">
        <v>1</v>
      </c>
      <c r="E101" s="8"/>
      <c r="F101" s="8">
        <v>774.98720000000003</v>
      </c>
      <c r="G101" s="8">
        <v>1.3</v>
      </c>
      <c r="H101" s="8"/>
      <c r="I101" s="26">
        <v>0.2</v>
      </c>
      <c r="J101" s="8">
        <v>99828.63</v>
      </c>
      <c r="K101" s="8">
        <v>25.4</v>
      </c>
      <c r="L101" s="11">
        <f t="shared" si="8"/>
        <v>20.32</v>
      </c>
      <c r="M101" s="11">
        <f>K101-2*G101-VLOOKUP(Y101,鋼筋號數!$A$3:$C$13,2,FALSE)</f>
        <v>21.846999999999998</v>
      </c>
      <c r="N101" s="8">
        <v>25.4</v>
      </c>
      <c r="O101" s="8">
        <f t="shared" si="9"/>
        <v>645.16</v>
      </c>
      <c r="P101" s="8">
        <v>50.8</v>
      </c>
      <c r="Q101" s="8">
        <v>50.8</v>
      </c>
      <c r="R101" s="5" t="s">
        <v>293</v>
      </c>
      <c r="S101" s="8"/>
      <c r="T101" s="26">
        <v>8</v>
      </c>
      <c r="U101" s="8">
        <v>5200.5720000000001</v>
      </c>
      <c r="V101" s="8"/>
      <c r="W101" s="8">
        <v>3.55</v>
      </c>
      <c r="X101" s="11">
        <f t="shared" si="10"/>
        <v>22.9</v>
      </c>
      <c r="Y101" s="5" t="s">
        <v>290</v>
      </c>
      <c r="Z101" s="26">
        <v>3</v>
      </c>
      <c r="AA101" s="8"/>
      <c r="AB101" s="8">
        <v>5.0999999999999996</v>
      </c>
      <c r="AC101" s="8">
        <v>5.0999999999999996</v>
      </c>
      <c r="AD101" s="8">
        <v>5200.5720000000001</v>
      </c>
      <c r="AE101" s="8"/>
      <c r="AF101" s="8" t="s">
        <v>301</v>
      </c>
      <c r="AG101" s="11">
        <v>90</v>
      </c>
      <c r="AH101" s="11">
        <f>ROUND(AI101*(AB101*(N101-2*G101-VLOOKUP(Y101,鋼筋號數!$A$3:$C$13,2,FALSE))/100),2)</f>
        <v>4.12</v>
      </c>
      <c r="AI101" s="8">
        <v>3.6999999999999997</v>
      </c>
      <c r="AJ101" s="8"/>
      <c r="AK101" s="23">
        <v>2.5000000000000001E-3</v>
      </c>
      <c r="AL101" s="23">
        <v>1.1000000000000001</v>
      </c>
      <c r="AM101" s="23">
        <v>1.5</v>
      </c>
      <c r="AN101" s="23">
        <v>0.8</v>
      </c>
      <c r="AO101" s="23">
        <v>0.35</v>
      </c>
      <c r="AP101" s="23">
        <v>0.08</v>
      </c>
      <c r="AQ101" s="23">
        <v>0.02</v>
      </c>
      <c r="AR101" s="23">
        <v>0</v>
      </c>
      <c r="AS101" t="b">
        <f t="shared" si="11"/>
        <v>1</v>
      </c>
      <c r="AT101" t="b">
        <v>1</v>
      </c>
    </row>
    <row r="102" spans="1:46" x14ac:dyDescent="0.3">
      <c r="A102" s="12" t="s">
        <v>176</v>
      </c>
      <c r="B102" s="8" t="s">
        <v>309</v>
      </c>
      <c r="C102" s="8"/>
      <c r="D102" s="8">
        <v>1</v>
      </c>
      <c r="E102" s="8"/>
      <c r="F102" s="8">
        <v>876.95920000000001</v>
      </c>
      <c r="G102" s="8">
        <v>1.3</v>
      </c>
      <c r="H102" s="8"/>
      <c r="I102" s="26">
        <v>9.6000000000000002E-2</v>
      </c>
      <c r="J102" s="8">
        <v>54451.979999999996</v>
      </c>
      <c r="K102" s="8">
        <v>25.4</v>
      </c>
      <c r="L102" s="11">
        <f t="shared" si="8"/>
        <v>20.32</v>
      </c>
      <c r="M102" s="11">
        <f>K102-2*G102-VLOOKUP(Y102,鋼筋號數!$A$3:$C$13,2,FALSE)</f>
        <v>21.846999999999998</v>
      </c>
      <c r="N102" s="8">
        <v>25.4</v>
      </c>
      <c r="O102" s="8">
        <f t="shared" si="9"/>
        <v>645.16</v>
      </c>
      <c r="P102" s="8">
        <v>50.8</v>
      </c>
      <c r="Q102" s="8">
        <v>50.8</v>
      </c>
      <c r="R102" s="5" t="s">
        <v>292</v>
      </c>
      <c r="S102" s="8"/>
      <c r="T102" s="26">
        <v>8</v>
      </c>
      <c r="U102" s="8">
        <v>5200.5720000000001</v>
      </c>
      <c r="V102" s="8"/>
      <c r="W102" s="8">
        <v>2.46</v>
      </c>
      <c r="X102" s="11">
        <f t="shared" si="10"/>
        <v>15.87</v>
      </c>
      <c r="Y102" s="5" t="s">
        <v>290</v>
      </c>
      <c r="Z102" s="26">
        <v>3</v>
      </c>
      <c r="AA102" s="8"/>
      <c r="AB102" s="8">
        <v>5.0999999999999996</v>
      </c>
      <c r="AC102" s="8">
        <v>5.0999999999999996</v>
      </c>
      <c r="AD102" s="8">
        <v>5200.5720000000001</v>
      </c>
      <c r="AE102" s="8"/>
      <c r="AF102" s="8" t="s">
        <v>301</v>
      </c>
      <c r="AG102" s="11">
        <v>90</v>
      </c>
      <c r="AH102" s="11">
        <f>ROUND(AI102*(AB102*(N102-2*G102-VLOOKUP(Y102,鋼筋號數!$A$3:$C$13,2,FALSE))/100),2)</f>
        <v>4.12</v>
      </c>
      <c r="AI102" s="8">
        <v>3.6999999999999997</v>
      </c>
      <c r="AJ102" s="8"/>
      <c r="AK102" s="23">
        <v>3.0000000000000001E-3</v>
      </c>
      <c r="AL102" s="25">
        <v>0.87</v>
      </c>
      <c r="AM102" s="23">
        <v>1.4</v>
      </c>
      <c r="AN102" s="25">
        <v>0.95</v>
      </c>
      <c r="AO102" s="23">
        <v>0.3</v>
      </c>
      <c r="AP102" s="23">
        <v>7.0000000000000007E-2</v>
      </c>
      <c r="AQ102" s="23">
        <v>0.02</v>
      </c>
      <c r="AR102" s="23">
        <v>0</v>
      </c>
      <c r="AS102" t="b">
        <f t="shared" si="11"/>
        <v>1</v>
      </c>
      <c r="AT102" t="b">
        <v>1</v>
      </c>
    </row>
    <row r="103" spans="1:46" x14ac:dyDescent="0.3">
      <c r="A103" s="12" t="s">
        <v>177</v>
      </c>
      <c r="B103" s="8" t="s">
        <v>309</v>
      </c>
      <c r="C103" s="8"/>
      <c r="D103" s="8">
        <v>1</v>
      </c>
      <c r="E103" s="8"/>
      <c r="F103" s="8">
        <v>876.95920000000001</v>
      </c>
      <c r="G103" s="8">
        <v>1.3</v>
      </c>
      <c r="H103" s="8"/>
      <c r="I103" s="26">
        <v>0.192</v>
      </c>
      <c r="J103" s="8">
        <v>108903.95999999999</v>
      </c>
      <c r="K103" s="8">
        <v>25.4</v>
      </c>
      <c r="L103" s="11">
        <f t="shared" si="8"/>
        <v>20.32</v>
      </c>
      <c r="M103" s="11">
        <f>K103-2*G103-VLOOKUP(Y103,鋼筋號數!$A$3:$C$13,2,FALSE)</f>
        <v>21.846999999999998</v>
      </c>
      <c r="N103" s="8">
        <v>25.4</v>
      </c>
      <c r="O103" s="8">
        <f t="shared" si="9"/>
        <v>645.16</v>
      </c>
      <c r="P103" s="8">
        <v>50.8</v>
      </c>
      <c r="Q103" s="8">
        <v>50.8</v>
      </c>
      <c r="R103" s="5" t="s">
        <v>292</v>
      </c>
      <c r="S103" s="8"/>
      <c r="T103" s="26">
        <v>8</v>
      </c>
      <c r="U103" s="8">
        <v>5200.5720000000001</v>
      </c>
      <c r="V103" s="8"/>
      <c r="W103" s="8">
        <v>2.46</v>
      </c>
      <c r="X103" s="11">
        <f t="shared" si="10"/>
        <v>15.87</v>
      </c>
      <c r="Y103" s="5" t="s">
        <v>290</v>
      </c>
      <c r="Z103" s="26">
        <v>3</v>
      </c>
      <c r="AA103" s="8"/>
      <c r="AB103" s="8">
        <v>5.0999999999999996</v>
      </c>
      <c r="AC103" s="8">
        <v>5.0999999999999996</v>
      </c>
      <c r="AD103" s="8">
        <v>5200.5720000000001</v>
      </c>
      <c r="AE103" s="8"/>
      <c r="AF103" s="8" t="s">
        <v>301</v>
      </c>
      <c r="AG103" s="11">
        <v>90</v>
      </c>
      <c r="AH103" s="11">
        <f>ROUND(AI103*(AB103*(N103-2*G103-VLOOKUP(Y103,鋼筋號數!$A$3:$C$13,2,FALSE))/100),2)</f>
        <v>4.12</v>
      </c>
      <c r="AI103" s="8">
        <v>3.6999999999999997</v>
      </c>
      <c r="AJ103" s="8"/>
      <c r="AK103" s="23">
        <v>3.0000000000000001E-3</v>
      </c>
      <c r="AL103" s="25">
        <v>1</v>
      </c>
      <c r="AM103" s="23">
        <v>1.5</v>
      </c>
      <c r="AN103" s="25">
        <v>0.95</v>
      </c>
      <c r="AO103" s="23">
        <v>0.35</v>
      </c>
      <c r="AP103" s="23">
        <v>6.8000000000000005E-2</v>
      </c>
      <c r="AQ103" s="23">
        <v>2.5000000000000001E-2</v>
      </c>
      <c r="AR103" s="23">
        <v>0</v>
      </c>
      <c r="AS103" t="b">
        <f t="shared" si="11"/>
        <v>1</v>
      </c>
      <c r="AT103" t="b">
        <v>1</v>
      </c>
    </row>
    <row r="104" spans="1:46" x14ac:dyDescent="0.3">
      <c r="A104" s="12" t="s">
        <v>178</v>
      </c>
      <c r="B104" s="8" t="s">
        <v>334</v>
      </c>
      <c r="C104" s="8"/>
      <c r="D104" s="8">
        <v>1</v>
      </c>
      <c r="E104" s="8"/>
      <c r="F104" s="8">
        <v>1203.2696000000001</v>
      </c>
      <c r="G104" s="8">
        <v>1.1199999999999999</v>
      </c>
      <c r="H104" s="8"/>
      <c r="I104" s="26">
        <v>0.59899999999999998</v>
      </c>
      <c r="J104" s="8">
        <v>364950.63</v>
      </c>
      <c r="K104" s="8">
        <v>22.5</v>
      </c>
      <c r="L104" s="11">
        <f t="shared" si="8"/>
        <v>18</v>
      </c>
      <c r="M104" s="11">
        <f>K104-2*G104-VLOOKUP(Y104,鋼筋號數!$A$3:$C$13,2,FALSE)</f>
        <v>19.625</v>
      </c>
      <c r="N104" s="8">
        <v>22.5</v>
      </c>
      <c r="O104" s="8">
        <f t="shared" si="9"/>
        <v>506.25</v>
      </c>
      <c r="P104" s="8">
        <v>45</v>
      </c>
      <c r="Q104" s="8">
        <v>45</v>
      </c>
      <c r="R104" s="5" t="s">
        <v>290</v>
      </c>
      <c r="S104" s="8"/>
      <c r="T104" s="26">
        <v>12</v>
      </c>
      <c r="U104" s="8">
        <v>4007.4996000000001</v>
      </c>
      <c r="V104" s="8"/>
      <c r="W104" s="8">
        <v>1.8599999999999999</v>
      </c>
      <c r="X104" s="11">
        <f t="shared" si="10"/>
        <v>9.42</v>
      </c>
      <c r="Y104" s="5" t="s">
        <v>289</v>
      </c>
      <c r="Z104" s="26">
        <v>4</v>
      </c>
      <c r="AA104" s="8"/>
      <c r="AB104" s="8">
        <v>4.5</v>
      </c>
      <c r="AC104" s="8">
        <v>4.5</v>
      </c>
      <c r="AD104" s="8">
        <v>14429.038</v>
      </c>
      <c r="AE104" s="8"/>
      <c r="AF104" s="8" t="s">
        <v>311</v>
      </c>
      <c r="AG104" s="11">
        <v>90</v>
      </c>
      <c r="AH104" s="15">
        <f>ROUND(AI104*(AB104*(N104-2*G104-VLOOKUP(Y104,鋼筋號數!$A$3:$C$13,2,FALSE))/100),2)</f>
        <v>0.66</v>
      </c>
      <c r="AI104" s="14">
        <f>ROUND(VLOOKUP(Y143,鋼筋號數!$A$3:$C$12,3,FALSE)*Z143/AB143/(N143-2*G143-VLOOKUP(Y143,鋼筋號數!$A$3:$C$12,2,FALSE))*100,2)</f>
        <v>0.75</v>
      </c>
      <c r="AJ104" s="8"/>
      <c r="AK104" s="23">
        <v>2.5000000000000001E-3</v>
      </c>
      <c r="AL104" s="23">
        <v>0.8</v>
      </c>
      <c r="AM104" s="23">
        <v>1</v>
      </c>
      <c r="AN104" s="23">
        <v>0.9</v>
      </c>
      <c r="AO104" s="23">
        <v>0.4</v>
      </c>
      <c r="AP104" s="23">
        <v>7.0000000000000001E-3</v>
      </c>
      <c r="AQ104" s="23">
        <v>5.0000000000000001E-3</v>
      </c>
      <c r="AR104" s="23">
        <v>0</v>
      </c>
      <c r="AS104" t="b">
        <f t="shared" si="11"/>
        <v>1</v>
      </c>
      <c r="AT104" t="b">
        <v>1</v>
      </c>
    </row>
    <row r="105" spans="1:46" x14ac:dyDescent="0.3">
      <c r="A105" s="12" t="s">
        <v>179</v>
      </c>
      <c r="B105" s="8" t="s">
        <v>334</v>
      </c>
      <c r="C105" s="8"/>
      <c r="D105" s="8">
        <v>1</v>
      </c>
      <c r="E105" s="8"/>
      <c r="F105" s="8">
        <v>1203.2696000000001</v>
      </c>
      <c r="G105" s="8">
        <v>1.1199999999999999</v>
      </c>
      <c r="H105" s="8"/>
      <c r="I105" s="26">
        <v>0.59899999999999998</v>
      </c>
      <c r="J105" s="8">
        <v>364950.63</v>
      </c>
      <c r="K105" s="8">
        <v>22.5</v>
      </c>
      <c r="L105" s="11">
        <f t="shared" si="8"/>
        <v>18</v>
      </c>
      <c r="M105" s="11">
        <f>K105-2*G105-VLOOKUP(Y105,鋼筋號數!$A$3:$C$13,2,FALSE)</f>
        <v>19.625</v>
      </c>
      <c r="N105" s="8">
        <v>22.5</v>
      </c>
      <c r="O105" s="8">
        <f t="shared" si="9"/>
        <v>506.25</v>
      </c>
      <c r="P105" s="8">
        <v>45</v>
      </c>
      <c r="Q105" s="8">
        <v>45</v>
      </c>
      <c r="R105" s="5" t="s">
        <v>290</v>
      </c>
      <c r="S105" s="8"/>
      <c r="T105" s="26">
        <v>12</v>
      </c>
      <c r="U105" s="8">
        <v>4007.4996000000001</v>
      </c>
      <c r="V105" s="8"/>
      <c r="W105" s="8">
        <v>1.8599999999999999</v>
      </c>
      <c r="X105" s="11">
        <f t="shared" si="10"/>
        <v>9.42</v>
      </c>
      <c r="Y105" s="5" t="s">
        <v>289</v>
      </c>
      <c r="Z105" s="26">
        <v>4</v>
      </c>
      <c r="AA105" s="8"/>
      <c r="AB105" s="8">
        <v>4.5</v>
      </c>
      <c r="AC105" s="8">
        <v>4.5</v>
      </c>
      <c r="AD105" s="8">
        <v>14520.812800000002</v>
      </c>
      <c r="AE105" s="8"/>
      <c r="AF105" s="8" t="s">
        <v>311</v>
      </c>
      <c r="AG105" s="11">
        <v>90</v>
      </c>
      <c r="AH105" s="15">
        <f>ROUND(AI105*(AB105*(N105-2*G105-VLOOKUP(Y105,鋼筋號數!$A$3:$C$13,2,FALSE))/100),2)</f>
        <v>0.66</v>
      </c>
      <c r="AI105" s="14">
        <f>ROUND(VLOOKUP(Y144,鋼筋號數!$A$3:$C$12,3,FALSE)*Z144/AB144/(N144-2*G144-VLOOKUP(Y144,鋼筋號數!$A$3:$C$12,2,FALSE))*100,2)</f>
        <v>0.75</v>
      </c>
      <c r="AJ105" s="8"/>
      <c r="AK105" s="23">
        <v>4.0000000000000001E-3</v>
      </c>
      <c r="AL105" s="23">
        <v>0.75</v>
      </c>
      <c r="AM105" s="23">
        <v>1</v>
      </c>
      <c r="AN105" s="23">
        <v>0.9</v>
      </c>
      <c r="AO105" s="23">
        <v>0.25</v>
      </c>
      <c r="AP105" s="23">
        <v>1.4999999999999999E-2</v>
      </c>
      <c r="AQ105" s="23">
        <v>1.4999999999999999E-2</v>
      </c>
      <c r="AR105" s="23">
        <v>0</v>
      </c>
      <c r="AS105" t="b">
        <f t="shared" si="11"/>
        <v>1</v>
      </c>
      <c r="AT105" t="b">
        <v>1</v>
      </c>
    </row>
    <row r="106" spans="1:46" x14ac:dyDescent="0.3">
      <c r="A106" s="12" t="s">
        <v>180</v>
      </c>
      <c r="B106" s="8" t="s">
        <v>334</v>
      </c>
      <c r="C106" s="8"/>
      <c r="D106" s="8">
        <v>1</v>
      </c>
      <c r="E106" s="8"/>
      <c r="F106" s="8">
        <v>1203.2696000000001</v>
      </c>
      <c r="G106" s="8">
        <v>1.1199999999999999</v>
      </c>
      <c r="H106" s="8"/>
      <c r="I106" s="26">
        <v>0.59899999999999998</v>
      </c>
      <c r="J106" s="8">
        <v>364950.63</v>
      </c>
      <c r="K106" s="8">
        <v>22.5</v>
      </c>
      <c r="L106" s="11">
        <f t="shared" si="8"/>
        <v>18</v>
      </c>
      <c r="M106" s="11">
        <f>K106-2*G106-VLOOKUP(Y106,鋼筋號數!$A$3:$C$13,2,FALSE)</f>
        <v>19.625</v>
      </c>
      <c r="N106" s="8">
        <v>22.5</v>
      </c>
      <c r="O106" s="8">
        <f t="shared" si="9"/>
        <v>506.25</v>
      </c>
      <c r="P106" s="8">
        <v>45</v>
      </c>
      <c r="Q106" s="8">
        <v>45</v>
      </c>
      <c r="R106" s="5" t="s">
        <v>290</v>
      </c>
      <c r="S106" s="8"/>
      <c r="T106" s="26">
        <v>12</v>
      </c>
      <c r="U106" s="8">
        <v>4007.4996000000001</v>
      </c>
      <c r="V106" s="8"/>
      <c r="W106" s="8">
        <v>1.8599999999999999</v>
      </c>
      <c r="X106" s="11">
        <f t="shared" si="10"/>
        <v>9.42</v>
      </c>
      <c r="Y106" s="5" t="s">
        <v>289</v>
      </c>
      <c r="Z106" s="26">
        <v>4</v>
      </c>
      <c r="AA106" s="8"/>
      <c r="AB106" s="8">
        <v>3.5</v>
      </c>
      <c r="AC106" s="8">
        <v>3.5</v>
      </c>
      <c r="AD106" s="8">
        <v>14520.812800000002</v>
      </c>
      <c r="AE106" s="8"/>
      <c r="AF106" s="8" t="s">
        <v>311</v>
      </c>
      <c r="AG106" s="11">
        <v>90</v>
      </c>
      <c r="AH106" s="15">
        <f>ROUND(AI106*(AB106*(N106-2*G106-VLOOKUP(Y106,鋼筋號數!$A$3:$C$13,2,FALSE))/100),2)</f>
        <v>0.52</v>
      </c>
      <c r="AI106" s="14">
        <f>ROUND(VLOOKUP(Y145,鋼筋號數!$A$3:$C$12,3,FALSE)*Z145/AB145/(N145-2*G145-VLOOKUP(Y145,鋼筋號數!$A$3:$C$12,2,FALSE))*100,2)</f>
        <v>0.75</v>
      </c>
      <c r="AJ106" s="8"/>
      <c r="AK106" s="23">
        <v>4.0000000000000001E-3</v>
      </c>
      <c r="AL106" s="23">
        <v>0.9</v>
      </c>
      <c r="AM106" s="23">
        <v>1</v>
      </c>
      <c r="AN106" s="23">
        <v>0.6</v>
      </c>
      <c r="AO106" s="23">
        <v>0.28000000000000003</v>
      </c>
      <c r="AP106" s="23">
        <v>0.03</v>
      </c>
      <c r="AQ106" s="23">
        <v>0.02</v>
      </c>
      <c r="AR106" s="23">
        <v>0</v>
      </c>
      <c r="AS106" t="b">
        <f t="shared" si="11"/>
        <v>1</v>
      </c>
      <c r="AT106" t="b">
        <v>1</v>
      </c>
    </row>
    <row r="107" spans="1:46" x14ac:dyDescent="0.3">
      <c r="A107" s="12" t="s">
        <v>182</v>
      </c>
      <c r="B107" s="8" t="s">
        <v>334</v>
      </c>
      <c r="C107" s="8"/>
      <c r="D107" s="8">
        <v>1</v>
      </c>
      <c r="E107" s="8"/>
      <c r="F107" s="8">
        <v>1203.2696000000001</v>
      </c>
      <c r="G107" s="8">
        <v>1.1199999999999999</v>
      </c>
      <c r="H107" s="8"/>
      <c r="I107" s="26">
        <v>0.35</v>
      </c>
      <c r="J107" s="8">
        <v>213015.33</v>
      </c>
      <c r="K107" s="8">
        <v>22.5</v>
      </c>
      <c r="L107" s="11">
        <f t="shared" si="8"/>
        <v>18</v>
      </c>
      <c r="M107" s="11">
        <f>K107-2*G107-VLOOKUP(Y107,鋼筋號數!$A$3:$C$13,2,FALSE)</f>
        <v>19.625</v>
      </c>
      <c r="N107" s="8">
        <v>22.5</v>
      </c>
      <c r="O107" s="8">
        <f t="shared" si="9"/>
        <v>506.25</v>
      </c>
      <c r="P107" s="8">
        <v>45</v>
      </c>
      <c r="Q107" s="8">
        <v>45</v>
      </c>
      <c r="R107" s="5" t="s">
        <v>290</v>
      </c>
      <c r="S107" s="8"/>
      <c r="T107" s="26">
        <v>12</v>
      </c>
      <c r="U107" s="8">
        <v>4007.4996000000001</v>
      </c>
      <c r="V107" s="8"/>
      <c r="W107" s="8">
        <v>1.8599999999999999</v>
      </c>
      <c r="X107" s="11">
        <f t="shared" si="10"/>
        <v>9.42</v>
      </c>
      <c r="Y107" s="5" t="s">
        <v>289</v>
      </c>
      <c r="Z107" s="26">
        <v>4</v>
      </c>
      <c r="AA107" s="8"/>
      <c r="AB107" s="8">
        <v>4.5</v>
      </c>
      <c r="AC107" s="8">
        <v>4.5</v>
      </c>
      <c r="AD107" s="8">
        <v>14520.812800000002</v>
      </c>
      <c r="AE107" s="8"/>
      <c r="AF107" s="8" t="s">
        <v>311</v>
      </c>
      <c r="AG107" s="11">
        <v>90</v>
      </c>
      <c r="AH107" s="15">
        <f>ROUND(AI107*(AB107*(N107-2*G107-VLOOKUP(Y107,鋼筋號數!$A$3:$C$13,2,FALSE))/100),2)</f>
        <v>0.64</v>
      </c>
      <c r="AI107" s="14">
        <f>ROUND(VLOOKUP(Y146,鋼筋號數!$A$3:$C$12,3,FALSE)*Z146/AB146/(N146-2*G146-VLOOKUP(Y146,鋼筋號數!$A$3:$C$12,2,FALSE))*100,2)</f>
        <v>0.72</v>
      </c>
      <c r="AJ107" s="8"/>
      <c r="AK107" s="23">
        <v>4.0000000000000001E-3</v>
      </c>
      <c r="AL107" s="23">
        <v>0.7</v>
      </c>
      <c r="AM107" s="23">
        <v>1</v>
      </c>
      <c r="AN107" s="23">
        <v>0.7</v>
      </c>
      <c r="AO107" s="23">
        <v>0.28000000000000003</v>
      </c>
      <c r="AP107" s="23">
        <v>0.04</v>
      </c>
      <c r="AQ107" s="23">
        <v>0.02</v>
      </c>
      <c r="AR107" s="23">
        <v>0</v>
      </c>
      <c r="AS107" t="b">
        <f t="shared" si="11"/>
        <v>1</v>
      </c>
      <c r="AT107" t="b">
        <v>1</v>
      </c>
    </row>
    <row r="108" spans="1:46" x14ac:dyDescent="0.3">
      <c r="A108" s="12" t="s">
        <v>183</v>
      </c>
      <c r="B108" s="8" t="s">
        <v>334</v>
      </c>
      <c r="C108" s="8"/>
      <c r="D108" s="8">
        <v>1</v>
      </c>
      <c r="E108" s="8"/>
      <c r="F108" s="8">
        <v>1203.2696000000001</v>
      </c>
      <c r="G108" s="8">
        <v>1.1199999999999999</v>
      </c>
      <c r="H108" s="8"/>
      <c r="I108" s="26">
        <v>0.35</v>
      </c>
      <c r="J108" s="8">
        <v>213015.33</v>
      </c>
      <c r="K108" s="8">
        <v>22.5</v>
      </c>
      <c r="L108" s="11">
        <f t="shared" ref="L108:L139" si="12">0.8*K108</f>
        <v>18</v>
      </c>
      <c r="M108" s="11">
        <f>K108-2*G108-VLOOKUP(Y108,鋼筋號數!$A$3:$C$13,2,FALSE)</f>
        <v>19.625</v>
      </c>
      <c r="N108" s="8">
        <v>22.5</v>
      </c>
      <c r="O108" s="8">
        <f t="shared" ref="O108:O139" si="13">K108*N108</f>
        <v>506.25</v>
      </c>
      <c r="P108" s="8">
        <v>45</v>
      </c>
      <c r="Q108" s="8">
        <v>45</v>
      </c>
      <c r="R108" s="5" t="s">
        <v>290</v>
      </c>
      <c r="S108" s="8"/>
      <c r="T108" s="26">
        <v>12</v>
      </c>
      <c r="U108" s="8">
        <v>4007.4996000000001</v>
      </c>
      <c r="V108" s="8"/>
      <c r="W108" s="8">
        <v>1.8599999999999999</v>
      </c>
      <c r="X108" s="11">
        <f t="shared" ref="X108:X139" si="14">ROUND(W108*O108/100,2)</f>
        <v>9.42</v>
      </c>
      <c r="Y108" s="5" t="s">
        <v>289</v>
      </c>
      <c r="Z108" s="26">
        <v>4</v>
      </c>
      <c r="AA108" s="8"/>
      <c r="AB108" s="8">
        <v>3.5</v>
      </c>
      <c r="AC108" s="8">
        <v>3.5</v>
      </c>
      <c r="AD108" s="8">
        <v>14520.812800000002</v>
      </c>
      <c r="AE108" s="8"/>
      <c r="AF108" s="8" t="s">
        <v>311</v>
      </c>
      <c r="AG108" s="11">
        <v>90</v>
      </c>
      <c r="AH108" s="15">
        <f>ROUND(AI108*(AB108*(N108-2*G108-VLOOKUP(Y108,鋼筋號數!$A$3:$C$13,2,FALSE))/100),2)</f>
        <v>0.49</v>
      </c>
      <c r="AI108" s="14">
        <f>ROUND(VLOOKUP(Y147,鋼筋號數!$A$3:$C$12,3,FALSE)*Z147/AB147/(N147-2*G147-VLOOKUP(Y147,鋼筋號數!$A$3:$C$12,2,FALSE))*100,2)</f>
        <v>0.72</v>
      </c>
      <c r="AJ108" s="8"/>
      <c r="AK108" s="23">
        <v>4.0000000000000001E-3</v>
      </c>
      <c r="AL108" s="23">
        <v>0.75</v>
      </c>
      <c r="AM108" s="23">
        <v>1</v>
      </c>
      <c r="AN108" s="23">
        <v>0.7</v>
      </c>
      <c r="AO108" s="23">
        <v>0.25</v>
      </c>
      <c r="AP108" s="23">
        <v>0.04</v>
      </c>
      <c r="AQ108" s="23">
        <v>0.02</v>
      </c>
      <c r="AR108" s="23">
        <v>0</v>
      </c>
      <c r="AS108" t="b">
        <f t="shared" ref="AS108:AS139" si="15">IF(OR(F108&gt;=700,AD108&gt;=5000,AH108&gt;=3),TRUE,"None")</f>
        <v>1</v>
      </c>
      <c r="AT108" t="b">
        <v>1</v>
      </c>
    </row>
    <row r="109" spans="1:46" x14ac:dyDescent="0.3">
      <c r="A109" s="12" t="s">
        <v>181</v>
      </c>
      <c r="B109" s="8" t="s">
        <v>335</v>
      </c>
      <c r="C109" s="8"/>
      <c r="D109" s="8">
        <v>1</v>
      </c>
      <c r="E109" s="8"/>
      <c r="F109" s="8">
        <v>414.00632000000002</v>
      </c>
      <c r="G109" s="8">
        <v>2.54</v>
      </c>
      <c r="H109" s="8"/>
      <c r="I109" s="26">
        <v>0.33900000000000002</v>
      </c>
      <c r="J109" s="8">
        <v>109719.72</v>
      </c>
      <c r="K109" s="8">
        <v>27.939999999999998</v>
      </c>
      <c r="L109" s="11">
        <f t="shared" si="12"/>
        <v>22.352</v>
      </c>
      <c r="M109" s="11">
        <f>K109-2*G109-VLOOKUP(Y109,鋼筋號數!$A$3:$C$13,2,FALSE)</f>
        <v>22.224999999999998</v>
      </c>
      <c r="N109" s="8">
        <v>27.939999999999998</v>
      </c>
      <c r="O109" s="8">
        <f t="shared" si="13"/>
        <v>780.64359999999988</v>
      </c>
      <c r="P109" s="8">
        <v>213.4</v>
      </c>
      <c r="Q109" s="8">
        <v>213.4</v>
      </c>
      <c r="R109" s="5" t="s">
        <v>292</v>
      </c>
      <c r="S109" s="8"/>
      <c r="T109" s="26">
        <v>4</v>
      </c>
      <c r="U109" s="8">
        <v>4150.2604000000001</v>
      </c>
      <c r="V109" s="8"/>
      <c r="W109" s="8">
        <v>1.01</v>
      </c>
      <c r="X109" s="11">
        <f t="shared" si="14"/>
        <v>7.88</v>
      </c>
      <c r="Y109" s="5" t="s">
        <v>289</v>
      </c>
      <c r="Z109" s="26">
        <v>2</v>
      </c>
      <c r="AA109" s="8"/>
      <c r="AB109" s="8">
        <v>22.86</v>
      </c>
      <c r="AC109" s="8">
        <v>22.86</v>
      </c>
      <c r="AD109" s="8">
        <v>3579.2172</v>
      </c>
      <c r="AE109" s="8"/>
      <c r="AF109" s="8" t="s">
        <v>299</v>
      </c>
      <c r="AG109" s="11">
        <v>90</v>
      </c>
      <c r="AH109" s="15">
        <f>ROUND(AI109*(AB109*(N109-2*G109-VLOOKUP(Y109,鋼筋號數!$A$3:$C$13,2,FALSE))/100),2)</f>
        <v>3.66</v>
      </c>
      <c r="AI109" s="14">
        <f>ROUND(VLOOKUP(Y148,鋼筋號數!$A$3:$C$12,3,FALSE)*Z148/AB148/(N148-2*G148-VLOOKUP(Y148,鋼筋號數!$A$3:$C$12,2,FALSE))*100,2)</f>
        <v>0.72</v>
      </c>
      <c r="AJ109" s="8"/>
      <c r="AK109" s="23">
        <v>8.0000000000000002E-3</v>
      </c>
      <c r="AL109" s="23">
        <v>0.7</v>
      </c>
      <c r="AM109" s="23">
        <v>1</v>
      </c>
      <c r="AN109" s="25">
        <v>0.95</v>
      </c>
      <c r="AO109" s="23">
        <v>0.4</v>
      </c>
      <c r="AP109" s="23">
        <v>0.01</v>
      </c>
      <c r="AQ109" s="23">
        <v>6.0000000000000001E-3</v>
      </c>
      <c r="AR109" s="23">
        <v>0</v>
      </c>
      <c r="AS109" t="b">
        <f t="shared" si="15"/>
        <v>1</v>
      </c>
      <c r="AT109" t="b">
        <v>1</v>
      </c>
    </row>
    <row r="110" spans="1:46" x14ac:dyDescent="0.3">
      <c r="A110" s="12" t="s">
        <v>184</v>
      </c>
      <c r="B110" s="8" t="s">
        <v>336</v>
      </c>
      <c r="C110" s="8"/>
      <c r="D110" s="8">
        <v>1</v>
      </c>
      <c r="E110" s="8"/>
      <c r="F110" s="8">
        <v>735.21812</v>
      </c>
      <c r="G110" s="8">
        <v>1.1499999999999999</v>
      </c>
      <c r="H110" s="8"/>
      <c r="I110" s="26">
        <v>0.5</v>
      </c>
      <c r="J110" s="8">
        <v>342007.38</v>
      </c>
      <c r="K110" s="8">
        <v>30.5</v>
      </c>
      <c r="L110" s="11">
        <f t="shared" si="12"/>
        <v>24.400000000000002</v>
      </c>
      <c r="M110" s="11">
        <f>K110-2*G110-VLOOKUP(Y110,鋼筋號數!$A$3:$C$13,2,FALSE)</f>
        <v>26.611999999999998</v>
      </c>
      <c r="N110" s="8">
        <v>30.5</v>
      </c>
      <c r="O110" s="8">
        <f t="shared" si="13"/>
        <v>930.25</v>
      </c>
      <c r="P110" s="8">
        <v>184.2</v>
      </c>
      <c r="Q110" s="8">
        <v>184.2</v>
      </c>
      <c r="R110" s="5" t="s">
        <v>293</v>
      </c>
      <c r="S110" s="8"/>
      <c r="T110" s="26">
        <v>8</v>
      </c>
      <c r="U110" s="8">
        <v>4629.5288</v>
      </c>
      <c r="V110" s="8"/>
      <c r="W110" s="8">
        <v>2.58</v>
      </c>
      <c r="X110" s="11">
        <f t="shared" si="14"/>
        <v>24</v>
      </c>
      <c r="Y110" s="5" t="s">
        <v>292</v>
      </c>
      <c r="Z110" s="26">
        <v>2</v>
      </c>
      <c r="AA110" s="8"/>
      <c r="AB110" s="8">
        <v>9.5</v>
      </c>
      <c r="AC110" s="8">
        <v>9.5</v>
      </c>
      <c r="AD110" s="8">
        <v>4721.3036000000002</v>
      </c>
      <c r="AE110" s="8"/>
      <c r="AF110" s="8" t="s">
        <v>299</v>
      </c>
      <c r="AG110" s="11">
        <v>90</v>
      </c>
      <c r="AH110" s="11">
        <f>ROUND(AI110*(AB110*(N110-2*G110-VLOOKUP(Y110,鋼筋號數!$A$3:$C$13,2,FALSE))/100),2)</f>
        <v>8.09</v>
      </c>
      <c r="AI110" s="8">
        <v>3.2</v>
      </c>
      <c r="AJ110" s="8"/>
      <c r="AK110" s="23">
        <v>2.5000000000000001E-3</v>
      </c>
      <c r="AL110" s="23">
        <v>0.5</v>
      </c>
      <c r="AM110" s="23">
        <v>1</v>
      </c>
      <c r="AN110" s="25">
        <v>0.95</v>
      </c>
      <c r="AO110" s="23">
        <v>0.3</v>
      </c>
      <c r="AP110" s="23">
        <v>1.2E-2</v>
      </c>
      <c r="AQ110" s="23">
        <v>0.01</v>
      </c>
      <c r="AR110" s="23">
        <v>0</v>
      </c>
      <c r="AS110" t="b">
        <f t="shared" si="15"/>
        <v>1</v>
      </c>
      <c r="AT110" t="b">
        <v>1</v>
      </c>
    </row>
    <row r="111" spans="1:46" x14ac:dyDescent="0.3">
      <c r="A111" s="12" t="s">
        <v>185</v>
      </c>
      <c r="B111" s="8" t="s">
        <v>336</v>
      </c>
      <c r="C111" s="8"/>
      <c r="D111" s="8">
        <v>1</v>
      </c>
      <c r="E111" s="8"/>
      <c r="F111" s="8">
        <v>731.13924000000009</v>
      </c>
      <c r="G111" s="8">
        <v>1.4</v>
      </c>
      <c r="H111" s="8"/>
      <c r="I111" s="26">
        <v>0.36</v>
      </c>
      <c r="J111" s="8">
        <v>244829.97</v>
      </c>
      <c r="K111" s="8">
        <v>30.5</v>
      </c>
      <c r="L111" s="11">
        <f t="shared" si="12"/>
        <v>24.400000000000002</v>
      </c>
      <c r="M111" s="11">
        <f>K111-2*G111-VLOOKUP(Y111,鋼筋號數!$A$3:$C$13,2,FALSE)</f>
        <v>26.43</v>
      </c>
      <c r="N111" s="8">
        <v>30.5</v>
      </c>
      <c r="O111" s="8">
        <f t="shared" si="13"/>
        <v>930.25</v>
      </c>
      <c r="P111" s="8">
        <v>184.2</v>
      </c>
      <c r="Q111" s="8">
        <v>184.2</v>
      </c>
      <c r="R111" s="5" t="s">
        <v>293</v>
      </c>
      <c r="S111" s="8"/>
      <c r="T111" s="26">
        <v>8</v>
      </c>
      <c r="U111" s="8">
        <v>4629.5288</v>
      </c>
      <c r="V111" s="8"/>
      <c r="W111" s="8">
        <v>2.58</v>
      </c>
      <c r="X111" s="11">
        <f t="shared" si="14"/>
        <v>24</v>
      </c>
      <c r="Y111" s="5" t="s">
        <v>291</v>
      </c>
      <c r="Z111" s="26">
        <v>3.4</v>
      </c>
      <c r="AA111" s="8"/>
      <c r="AB111" s="8">
        <v>9</v>
      </c>
      <c r="AC111" s="8">
        <v>9</v>
      </c>
      <c r="AD111" s="8">
        <v>5526.8824000000004</v>
      </c>
      <c r="AE111" s="8"/>
      <c r="AF111" s="8" t="s">
        <v>300</v>
      </c>
      <c r="AG111" s="11">
        <v>90</v>
      </c>
      <c r="AH111" s="11">
        <f>ROUND(AI111*(AB111*(N111-2*G111-VLOOKUP(Y111,鋼筋號數!$A$3:$C$13,2,FALSE))/100),2)</f>
        <v>6.66</v>
      </c>
      <c r="AI111" s="8">
        <v>2.8000000000000003</v>
      </c>
      <c r="AJ111" s="8"/>
      <c r="AK111" s="23">
        <v>2.5000000000000001E-3</v>
      </c>
      <c r="AL111" s="23">
        <v>0.5</v>
      </c>
      <c r="AM111" s="23">
        <v>1</v>
      </c>
      <c r="AN111" s="23">
        <v>0.8</v>
      </c>
      <c r="AO111" s="23">
        <v>0.3</v>
      </c>
      <c r="AP111" s="23">
        <v>3.5000000000000003E-2</v>
      </c>
      <c r="AQ111" s="23">
        <v>0.01</v>
      </c>
      <c r="AR111" s="23">
        <v>0</v>
      </c>
      <c r="AS111" t="b">
        <f t="shared" si="15"/>
        <v>1</v>
      </c>
      <c r="AT111" t="b">
        <v>1</v>
      </c>
    </row>
    <row r="112" spans="1:46" x14ac:dyDescent="0.3">
      <c r="A112" s="12" t="s">
        <v>186</v>
      </c>
      <c r="B112" s="8" t="s">
        <v>336</v>
      </c>
      <c r="C112" s="8"/>
      <c r="D112" s="8">
        <v>1</v>
      </c>
      <c r="E112" s="8"/>
      <c r="F112" s="8">
        <v>732.15895999999998</v>
      </c>
      <c r="G112" s="8">
        <v>1.4</v>
      </c>
      <c r="H112" s="8"/>
      <c r="I112" s="26">
        <v>0.5</v>
      </c>
      <c r="J112" s="8">
        <v>340579.8</v>
      </c>
      <c r="K112" s="8">
        <v>30.5</v>
      </c>
      <c r="L112" s="11">
        <f t="shared" si="12"/>
        <v>24.400000000000002</v>
      </c>
      <c r="M112" s="11">
        <f>K112-2*G112-VLOOKUP(Y112,鋼筋號數!$A$3:$C$13,2,FALSE)</f>
        <v>26.43</v>
      </c>
      <c r="N112" s="8">
        <v>30.5</v>
      </c>
      <c r="O112" s="8">
        <f t="shared" si="13"/>
        <v>930.25</v>
      </c>
      <c r="P112" s="8">
        <v>184.2</v>
      </c>
      <c r="Q112" s="8">
        <v>184.2</v>
      </c>
      <c r="R112" s="5" t="s">
        <v>293</v>
      </c>
      <c r="S112" s="8"/>
      <c r="T112" s="26">
        <v>8</v>
      </c>
      <c r="U112" s="8">
        <v>4629.5288</v>
      </c>
      <c r="V112" s="8"/>
      <c r="W112" s="8">
        <v>2.58</v>
      </c>
      <c r="X112" s="11">
        <f t="shared" si="14"/>
        <v>24</v>
      </c>
      <c r="Y112" s="5" t="s">
        <v>291</v>
      </c>
      <c r="Z112" s="26">
        <v>3.4</v>
      </c>
      <c r="AA112" s="8"/>
      <c r="AB112" s="8">
        <v>9</v>
      </c>
      <c r="AC112" s="8">
        <v>9</v>
      </c>
      <c r="AD112" s="8">
        <v>5526.8824000000004</v>
      </c>
      <c r="AE112" s="8"/>
      <c r="AF112" s="8" t="s">
        <v>300</v>
      </c>
      <c r="AG112" s="11">
        <v>90</v>
      </c>
      <c r="AH112" s="11">
        <f>ROUND(AI112*(AB112*(N112-2*G112-VLOOKUP(Y112,鋼筋號數!$A$3:$C$13,2,FALSE))/100),2)</f>
        <v>6.66</v>
      </c>
      <c r="AI112" s="8">
        <v>2.8000000000000003</v>
      </c>
      <c r="AJ112" s="8"/>
      <c r="AK112" s="23">
        <v>2.5000000000000001E-3</v>
      </c>
      <c r="AL112" s="23">
        <v>0.4</v>
      </c>
      <c r="AM112" s="23">
        <v>1</v>
      </c>
      <c r="AN112" s="23">
        <v>0.8</v>
      </c>
      <c r="AO112" s="23">
        <v>0.3</v>
      </c>
      <c r="AP112" s="23">
        <v>0.02</v>
      </c>
      <c r="AQ112" s="23">
        <v>0.01</v>
      </c>
      <c r="AR112" s="23">
        <v>0</v>
      </c>
      <c r="AS112" t="b">
        <f t="shared" si="15"/>
        <v>1</v>
      </c>
      <c r="AT112" t="b">
        <v>1</v>
      </c>
    </row>
    <row r="113" spans="1:46" x14ac:dyDescent="0.3">
      <c r="A113" s="12" t="s">
        <v>187</v>
      </c>
      <c r="B113" s="8" t="s">
        <v>336</v>
      </c>
      <c r="C113" s="8"/>
      <c r="D113" s="8">
        <v>1</v>
      </c>
      <c r="E113" s="8"/>
      <c r="F113" s="8">
        <v>733.1786800000001</v>
      </c>
      <c r="G113" s="8">
        <v>1.1499999999999999</v>
      </c>
      <c r="H113" s="8"/>
      <c r="I113" s="26">
        <v>0.5</v>
      </c>
      <c r="J113" s="8">
        <v>340987.68</v>
      </c>
      <c r="K113" s="8">
        <v>30.5</v>
      </c>
      <c r="L113" s="11">
        <f t="shared" si="12"/>
        <v>24.400000000000002</v>
      </c>
      <c r="M113" s="11">
        <f>K113-2*G113-VLOOKUP(Y113,鋼筋號數!$A$3:$C$13,2,FALSE)</f>
        <v>26.611999999999998</v>
      </c>
      <c r="N113" s="8">
        <v>30.5</v>
      </c>
      <c r="O113" s="8">
        <f t="shared" si="13"/>
        <v>930.25</v>
      </c>
      <c r="P113" s="8">
        <v>184.2</v>
      </c>
      <c r="Q113" s="8">
        <v>184.2</v>
      </c>
      <c r="R113" s="5" t="s">
        <v>293</v>
      </c>
      <c r="S113" s="8"/>
      <c r="T113" s="26">
        <v>8</v>
      </c>
      <c r="U113" s="8">
        <v>4629.5288</v>
      </c>
      <c r="V113" s="8"/>
      <c r="W113" s="8">
        <v>2.58</v>
      </c>
      <c r="X113" s="11">
        <f t="shared" si="14"/>
        <v>24</v>
      </c>
      <c r="Y113" s="5" t="s">
        <v>292</v>
      </c>
      <c r="Z113" s="26">
        <v>3.4</v>
      </c>
      <c r="AA113" s="8"/>
      <c r="AB113" s="8">
        <v>10</v>
      </c>
      <c r="AC113" s="8">
        <v>10</v>
      </c>
      <c r="AD113" s="8">
        <v>4721.3036000000002</v>
      </c>
      <c r="AE113" s="8"/>
      <c r="AF113" s="8" t="s">
        <v>300</v>
      </c>
      <c r="AG113" s="11">
        <v>90</v>
      </c>
      <c r="AH113" s="11">
        <f>ROUND(AI113*(AB113*(N113-2*G113-VLOOKUP(Y113,鋼筋號數!$A$3:$C$13,2,FALSE))/100),2)</f>
        <v>13.57</v>
      </c>
      <c r="AI113" s="8">
        <v>5.0999999999999996</v>
      </c>
      <c r="AJ113" s="8"/>
      <c r="AK113" s="23">
        <v>2.5000000000000001E-3</v>
      </c>
      <c r="AL113" s="23">
        <v>0.57999999999999996</v>
      </c>
      <c r="AM113" s="23">
        <v>1</v>
      </c>
      <c r="AN113" s="25">
        <v>0.95</v>
      </c>
      <c r="AO113" s="23">
        <v>0.3</v>
      </c>
      <c r="AP113" s="23">
        <v>2.5000000000000001E-2</v>
      </c>
      <c r="AQ113" s="23">
        <v>1.4999999999999999E-2</v>
      </c>
      <c r="AR113" s="23">
        <v>0</v>
      </c>
      <c r="AS113" t="b">
        <f t="shared" si="15"/>
        <v>1</v>
      </c>
      <c r="AT113" t="b">
        <v>1</v>
      </c>
    </row>
    <row r="114" spans="1:46" x14ac:dyDescent="0.3">
      <c r="A114" s="12" t="s">
        <v>188</v>
      </c>
      <c r="B114" s="8" t="s">
        <v>336</v>
      </c>
      <c r="C114" s="8"/>
      <c r="D114" s="8">
        <v>1</v>
      </c>
      <c r="E114" s="8"/>
      <c r="F114" s="8">
        <v>1038.0749599999999</v>
      </c>
      <c r="G114" s="8">
        <v>1.1499999999999999</v>
      </c>
      <c r="H114" s="8"/>
      <c r="I114" s="26">
        <v>0.45</v>
      </c>
      <c r="J114" s="8">
        <v>434494.17</v>
      </c>
      <c r="K114" s="8">
        <v>30.5</v>
      </c>
      <c r="L114" s="11">
        <f t="shared" si="12"/>
        <v>24.400000000000002</v>
      </c>
      <c r="M114" s="11">
        <f>K114-2*G114-VLOOKUP(Y114,鋼筋號數!$A$3:$C$13,2,FALSE)</f>
        <v>26.611999999999998</v>
      </c>
      <c r="N114" s="8">
        <v>30.5</v>
      </c>
      <c r="O114" s="8">
        <f t="shared" si="13"/>
        <v>930.25</v>
      </c>
      <c r="P114" s="8">
        <v>184.2</v>
      </c>
      <c r="Q114" s="8">
        <v>184.2</v>
      </c>
      <c r="R114" s="5" t="s">
        <v>293</v>
      </c>
      <c r="S114" s="8"/>
      <c r="T114" s="26">
        <v>8</v>
      </c>
      <c r="U114" s="8">
        <v>4629.5288</v>
      </c>
      <c r="V114" s="8"/>
      <c r="W114" s="8">
        <v>2.58</v>
      </c>
      <c r="X114" s="11">
        <f t="shared" si="14"/>
        <v>24</v>
      </c>
      <c r="Y114" s="5" t="s">
        <v>292</v>
      </c>
      <c r="Z114" s="26">
        <v>3.4</v>
      </c>
      <c r="AA114" s="8"/>
      <c r="AB114" s="8">
        <v>9</v>
      </c>
      <c r="AC114" s="8">
        <v>9</v>
      </c>
      <c r="AD114" s="8">
        <v>4721.3036000000002</v>
      </c>
      <c r="AE114" s="8"/>
      <c r="AF114" s="8" t="s">
        <v>300</v>
      </c>
      <c r="AG114" s="11">
        <v>90</v>
      </c>
      <c r="AH114" s="11">
        <f>ROUND(AI114*(AB114*(N114-2*G114-VLOOKUP(Y114,鋼筋號數!$A$3:$C$13,2,FALSE))/100),2)</f>
        <v>9.58</v>
      </c>
      <c r="AI114" s="8">
        <v>4</v>
      </c>
      <c r="AJ114" s="8"/>
      <c r="AK114" s="23">
        <v>2.5000000000000001E-3</v>
      </c>
      <c r="AL114" s="23">
        <v>0.4</v>
      </c>
      <c r="AM114" s="23">
        <v>1</v>
      </c>
      <c r="AN114" s="25">
        <v>0.95</v>
      </c>
      <c r="AO114" s="23">
        <v>0.3</v>
      </c>
      <c r="AP114" s="23">
        <v>8.0000000000000002E-3</v>
      </c>
      <c r="AQ114" s="23">
        <v>0.01</v>
      </c>
      <c r="AR114" s="23">
        <v>0</v>
      </c>
      <c r="AS114" t="b">
        <f t="shared" si="15"/>
        <v>1</v>
      </c>
      <c r="AT114" t="b">
        <v>1</v>
      </c>
    </row>
    <row r="115" spans="1:46" x14ac:dyDescent="0.3">
      <c r="A115" s="12" t="s">
        <v>189</v>
      </c>
      <c r="B115" s="8" t="s">
        <v>336</v>
      </c>
      <c r="C115" s="8"/>
      <c r="D115" s="8">
        <v>1</v>
      </c>
      <c r="E115" s="8"/>
      <c r="F115" s="8">
        <v>1039.0946800000002</v>
      </c>
      <c r="G115" s="8">
        <v>1.1499999999999999</v>
      </c>
      <c r="H115" s="8"/>
      <c r="I115" s="26">
        <v>0.46</v>
      </c>
      <c r="J115" s="8">
        <v>444589.2</v>
      </c>
      <c r="K115" s="8">
        <v>30.5</v>
      </c>
      <c r="L115" s="11">
        <f t="shared" si="12"/>
        <v>24.400000000000002</v>
      </c>
      <c r="M115" s="11">
        <f>K115-2*G115-VLOOKUP(Y115,鋼筋號數!$A$3:$C$13,2,FALSE)</f>
        <v>26.611999999999998</v>
      </c>
      <c r="N115" s="8">
        <v>30.5</v>
      </c>
      <c r="O115" s="8">
        <f t="shared" si="13"/>
        <v>930.25</v>
      </c>
      <c r="P115" s="8">
        <v>184.2</v>
      </c>
      <c r="Q115" s="8">
        <v>184.2</v>
      </c>
      <c r="R115" s="5" t="s">
        <v>293</v>
      </c>
      <c r="S115" s="8"/>
      <c r="T115" s="26">
        <v>8</v>
      </c>
      <c r="U115" s="8">
        <v>4629.5288</v>
      </c>
      <c r="V115" s="8"/>
      <c r="W115" s="8">
        <v>2.58</v>
      </c>
      <c r="X115" s="11">
        <f t="shared" si="14"/>
        <v>24</v>
      </c>
      <c r="Y115" s="5" t="s">
        <v>292</v>
      </c>
      <c r="Z115" s="26">
        <v>3.4</v>
      </c>
      <c r="AA115" s="8"/>
      <c r="AB115" s="8">
        <v>7.6</v>
      </c>
      <c r="AC115" s="8">
        <v>7.6</v>
      </c>
      <c r="AD115" s="8">
        <v>4721.3036000000002</v>
      </c>
      <c r="AE115" s="8"/>
      <c r="AF115" s="8" t="s">
        <v>300</v>
      </c>
      <c r="AG115" s="11">
        <v>90</v>
      </c>
      <c r="AH115" s="11">
        <f>ROUND(AI115*(AB115*(N115-2*G115-VLOOKUP(Y115,鋼筋號數!$A$3:$C$13,2,FALSE))/100),2)</f>
        <v>13.55</v>
      </c>
      <c r="AI115" s="8">
        <v>6.7</v>
      </c>
      <c r="AJ115" s="8"/>
      <c r="AK115" s="23">
        <v>2.5000000000000001E-3</v>
      </c>
      <c r="AL115" s="23">
        <v>0.45</v>
      </c>
      <c r="AM115" s="23">
        <v>1</v>
      </c>
      <c r="AN115" s="25">
        <v>0.95</v>
      </c>
      <c r="AO115" s="23">
        <v>0.3</v>
      </c>
      <c r="AP115" s="23">
        <v>2.5000000000000001E-2</v>
      </c>
      <c r="AQ115" s="23">
        <v>1.4999999999999999E-2</v>
      </c>
      <c r="AR115" s="23">
        <v>0</v>
      </c>
      <c r="AS115" t="b">
        <f t="shared" si="15"/>
        <v>1</v>
      </c>
      <c r="AT115" t="b">
        <v>1</v>
      </c>
    </row>
    <row r="116" spans="1:46" x14ac:dyDescent="0.3">
      <c r="A116" s="12" t="s">
        <v>190</v>
      </c>
      <c r="B116" s="8" t="s">
        <v>336</v>
      </c>
      <c r="C116" s="8"/>
      <c r="D116" s="8">
        <v>1</v>
      </c>
      <c r="E116" s="8"/>
      <c r="F116" s="8">
        <v>1040.1144000000002</v>
      </c>
      <c r="G116" s="8">
        <v>1.4</v>
      </c>
      <c r="H116" s="8"/>
      <c r="I116" s="26">
        <v>0.45</v>
      </c>
      <c r="J116" s="8">
        <v>435411.9</v>
      </c>
      <c r="K116" s="8">
        <v>30.5</v>
      </c>
      <c r="L116" s="11">
        <f t="shared" si="12"/>
        <v>24.400000000000002</v>
      </c>
      <c r="M116" s="11">
        <f>K116-2*G116-VLOOKUP(Y116,鋼筋號數!$A$3:$C$13,2,FALSE)</f>
        <v>26.43</v>
      </c>
      <c r="N116" s="8">
        <v>30.5</v>
      </c>
      <c r="O116" s="8">
        <f t="shared" si="13"/>
        <v>930.25</v>
      </c>
      <c r="P116" s="8">
        <v>184.2</v>
      </c>
      <c r="Q116" s="8">
        <v>184.2</v>
      </c>
      <c r="R116" s="5" t="s">
        <v>293</v>
      </c>
      <c r="S116" s="8"/>
      <c r="T116" s="26">
        <v>8</v>
      </c>
      <c r="U116" s="8">
        <v>4629.5288</v>
      </c>
      <c r="V116" s="8"/>
      <c r="W116" s="8">
        <v>2.58</v>
      </c>
      <c r="X116" s="11">
        <f t="shared" si="14"/>
        <v>24</v>
      </c>
      <c r="Y116" s="5" t="s">
        <v>291</v>
      </c>
      <c r="Z116" s="26">
        <v>3.4</v>
      </c>
      <c r="AA116" s="8"/>
      <c r="AB116" s="8">
        <v>9.4</v>
      </c>
      <c r="AC116" s="8">
        <v>9.4</v>
      </c>
      <c r="AD116" s="8">
        <v>5526.8824000000004</v>
      </c>
      <c r="AE116" s="8"/>
      <c r="AF116" s="8" t="s">
        <v>300</v>
      </c>
      <c r="AG116" s="11">
        <v>90</v>
      </c>
      <c r="AH116" s="11">
        <f>ROUND(AI116*(AB116*(N116-2*G116-VLOOKUP(Y116,鋼筋號數!$A$3:$C$13,2,FALSE))/100),2)</f>
        <v>6.71</v>
      </c>
      <c r="AI116" s="8">
        <v>2.7</v>
      </c>
      <c r="AJ116" s="8"/>
      <c r="AK116" s="23">
        <v>2.5000000000000001E-3</v>
      </c>
      <c r="AL116" s="23">
        <v>0.4</v>
      </c>
      <c r="AM116" s="23">
        <v>1</v>
      </c>
      <c r="AN116" s="25">
        <v>0.95</v>
      </c>
      <c r="AO116" s="23">
        <v>0.3</v>
      </c>
      <c r="AP116" s="23">
        <v>1.0999999999999999E-2</v>
      </c>
      <c r="AQ116" s="23">
        <v>0.01</v>
      </c>
      <c r="AR116" s="23">
        <v>0</v>
      </c>
      <c r="AS116" t="b">
        <f t="shared" si="15"/>
        <v>1</v>
      </c>
      <c r="AT116" t="b">
        <v>1</v>
      </c>
    </row>
    <row r="117" spans="1:46" x14ac:dyDescent="0.3">
      <c r="A117" s="12" t="s">
        <v>191</v>
      </c>
      <c r="B117" s="8" t="s">
        <v>336</v>
      </c>
      <c r="C117" s="8"/>
      <c r="D117" s="8">
        <v>1</v>
      </c>
      <c r="E117" s="8"/>
      <c r="F117" s="8">
        <v>1042.1538400000002</v>
      </c>
      <c r="G117" s="8">
        <v>1.1499999999999999</v>
      </c>
      <c r="H117" s="8"/>
      <c r="I117" s="26">
        <v>0.47</v>
      </c>
      <c r="J117" s="8">
        <v>455601.96</v>
      </c>
      <c r="K117" s="8">
        <v>30.5</v>
      </c>
      <c r="L117" s="11">
        <f t="shared" si="12"/>
        <v>24.400000000000002</v>
      </c>
      <c r="M117" s="11">
        <f>K117-2*G117-VLOOKUP(Y117,鋼筋號數!$A$3:$C$13,2,FALSE)</f>
        <v>26.611999999999998</v>
      </c>
      <c r="N117" s="8">
        <v>30.5</v>
      </c>
      <c r="O117" s="8">
        <f t="shared" si="13"/>
        <v>930.25</v>
      </c>
      <c r="P117" s="8">
        <v>184.2</v>
      </c>
      <c r="Q117" s="8">
        <v>184.2</v>
      </c>
      <c r="R117" s="5" t="s">
        <v>293</v>
      </c>
      <c r="S117" s="8"/>
      <c r="T117" s="26">
        <v>8</v>
      </c>
      <c r="U117" s="8">
        <v>4629.5288</v>
      </c>
      <c r="V117" s="8"/>
      <c r="W117" s="8">
        <v>2.58</v>
      </c>
      <c r="X117" s="11">
        <f t="shared" si="14"/>
        <v>24</v>
      </c>
      <c r="Y117" s="5" t="s">
        <v>292</v>
      </c>
      <c r="Z117" s="26">
        <v>2</v>
      </c>
      <c r="AA117" s="8"/>
      <c r="AB117" s="8">
        <v>7</v>
      </c>
      <c r="AC117" s="8">
        <v>7</v>
      </c>
      <c r="AD117" s="8">
        <v>4721.3036000000002</v>
      </c>
      <c r="AE117" s="8"/>
      <c r="AF117" s="8" t="s">
        <v>299</v>
      </c>
      <c r="AG117" s="11">
        <v>90</v>
      </c>
      <c r="AH117" s="11">
        <f>ROUND(AI117*(AB117*(N117-2*G117-VLOOKUP(Y117,鋼筋號數!$A$3:$C$13,2,FALSE))/100),2)</f>
        <v>8.01</v>
      </c>
      <c r="AI117" s="8">
        <v>4.3</v>
      </c>
      <c r="AJ117" s="8"/>
      <c r="AK117" s="23">
        <v>2.5000000000000001E-3</v>
      </c>
      <c r="AL117" s="23">
        <v>0.45</v>
      </c>
      <c r="AM117" s="23">
        <v>1</v>
      </c>
      <c r="AN117" s="25">
        <v>0.95</v>
      </c>
      <c r="AO117" s="23">
        <v>0.3</v>
      </c>
      <c r="AP117" s="23">
        <v>2E-3</v>
      </c>
      <c r="AQ117" s="23">
        <v>2.5000000000000001E-2</v>
      </c>
      <c r="AR117" s="23">
        <v>0</v>
      </c>
      <c r="AS117" t="b">
        <f t="shared" si="15"/>
        <v>1</v>
      </c>
      <c r="AT117" t="b">
        <v>1</v>
      </c>
    </row>
    <row r="118" spans="1:46" x14ac:dyDescent="0.3">
      <c r="A118" s="12" t="s">
        <v>192</v>
      </c>
      <c r="B118" s="8" t="s">
        <v>337</v>
      </c>
      <c r="C118" s="8"/>
      <c r="D118" s="8">
        <v>1</v>
      </c>
      <c r="E118" s="8"/>
      <c r="F118" s="8">
        <v>346.70480000000003</v>
      </c>
      <c r="G118" s="8">
        <v>2.9</v>
      </c>
      <c r="H118" s="8"/>
      <c r="I118" s="26">
        <v>0.42799999999999999</v>
      </c>
      <c r="J118" s="8">
        <v>181710.54</v>
      </c>
      <c r="K118" s="8">
        <v>35</v>
      </c>
      <c r="L118" s="11">
        <f t="shared" si="12"/>
        <v>28</v>
      </c>
      <c r="M118" s="11">
        <f>K118-2*G118-VLOOKUP(Y118,鋼筋號數!$A$3:$C$13,2,FALSE)</f>
        <v>28.247</v>
      </c>
      <c r="N118" s="8">
        <v>35</v>
      </c>
      <c r="O118" s="8">
        <f t="shared" si="13"/>
        <v>1225</v>
      </c>
      <c r="P118" s="8">
        <v>164.5</v>
      </c>
      <c r="Q118" s="8">
        <v>164.5</v>
      </c>
      <c r="R118" s="5" t="s">
        <v>293</v>
      </c>
      <c r="S118" s="8"/>
      <c r="T118" s="26">
        <v>8</v>
      </c>
      <c r="U118" s="8">
        <v>4645.8443200000002</v>
      </c>
      <c r="V118" s="8"/>
      <c r="W118" s="8">
        <v>1.95</v>
      </c>
      <c r="X118" s="11">
        <f t="shared" si="14"/>
        <v>23.89</v>
      </c>
      <c r="Y118" s="5" t="s">
        <v>290</v>
      </c>
      <c r="Z118" s="26">
        <v>3</v>
      </c>
      <c r="AA118" s="8"/>
      <c r="AB118" s="8">
        <v>15.2</v>
      </c>
      <c r="AC118" s="8">
        <v>15.2</v>
      </c>
      <c r="AD118" s="8">
        <v>5812.4040000000005</v>
      </c>
      <c r="AE118" s="8"/>
      <c r="AF118" s="8" t="s">
        <v>311</v>
      </c>
      <c r="AG118" s="11">
        <v>90</v>
      </c>
      <c r="AH118" s="11">
        <f>ROUND(AI118*(AB118*(N118-2*G118-VLOOKUP(Y118,鋼筋號數!$A$3:$C$13,2,FALSE))/100),2)</f>
        <v>4.29</v>
      </c>
      <c r="AI118" s="8">
        <v>1</v>
      </c>
      <c r="AJ118" s="8"/>
      <c r="AK118" s="23">
        <v>6.0000000000000001E-3</v>
      </c>
      <c r="AL118" s="23">
        <v>0.7</v>
      </c>
      <c r="AM118" s="23">
        <v>1</v>
      </c>
      <c r="AN118" s="25">
        <v>0.95</v>
      </c>
      <c r="AO118" s="23">
        <v>0.4</v>
      </c>
      <c r="AP118" s="23">
        <v>2.1999999999999999E-2</v>
      </c>
      <c r="AQ118" s="23">
        <v>1.4999999999999999E-2</v>
      </c>
      <c r="AR118" s="23">
        <v>0</v>
      </c>
      <c r="AS118" t="b">
        <f t="shared" si="15"/>
        <v>1</v>
      </c>
      <c r="AT118" t="b">
        <v>1</v>
      </c>
    </row>
    <row r="119" spans="1:46" x14ac:dyDescent="0.3">
      <c r="A119" s="12" t="s">
        <v>193</v>
      </c>
      <c r="B119" s="8" t="s">
        <v>337</v>
      </c>
      <c r="C119" s="8"/>
      <c r="D119" s="8">
        <v>1</v>
      </c>
      <c r="E119" s="8"/>
      <c r="F119" s="8">
        <v>346.70480000000003</v>
      </c>
      <c r="G119" s="8">
        <v>2.9</v>
      </c>
      <c r="H119" s="8"/>
      <c r="I119" s="26">
        <v>0.42799999999999999</v>
      </c>
      <c r="J119" s="8">
        <v>181710.54</v>
      </c>
      <c r="K119" s="8">
        <v>35</v>
      </c>
      <c r="L119" s="11">
        <f t="shared" si="12"/>
        <v>28</v>
      </c>
      <c r="M119" s="11">
        <f>K119-2*G119-VLOOKUP(Y119,鋼筋號數!$A$3:$C$13,2,FALSE)</f>
        <v>28.247</v>
      </c>
      <c r="N119" s="8">
        <v>35</v>
      </c>
      <c r="O119" s="8">
        <f t="shared" si="13"/>
        <v>1225</v>
      </c>
      <c r="P119" s="8">
        <v>164.5</v>
      </c>
      <c r="Q119" s="8">
        <v>164.5</v>
      </c>
      <c r="R119" s="5" t="s">
        <v>293</v>
      </c>
      <c r="S119" s="8"/>
      <c r="T119" s="26">
        <v>8</v>
      </c>
      <c r="U119" s="8">
        <v>4645.8443200000002</v>
      </c>
      <c r="V119" s="8"/>
      <c r="W119" s="8">
        <v>1.95</v>
      </c>
      <c r="X119" s="11">
        <f t="shared" si="14"/>
        <v>23.89</v>
      </c>
      <c r="Y119" s="5" t="s">
        <v>290</v>
      </c>
      <c r="Z119" s="26">
        <v>3</v>
      </c>
      <c r="AA119" s="8"/>
      <c r="AB119" s="8">
        <v>7.6</v>
      </c>
      <c r="AC119" s="8">
        <v>7.6</v>
      </c>
      <c r="AD119" s="8">
        <v>5812.4040000000005</v>
      </c>
      <c r="AE119" s="8"/>
      <c r="AF119" s="8" t="s">
        <v>311</v>
      </c>
      <c r="AG119" s="11">
        <v>90</v>
      </c>
      <c r="AH119" s="11">
        <f>ROUND(AI119*(AB119*(N119-2*G119-VLOOKUP(Y119,鋼筋號數!$A$3:$C$13,2,FALSE))/100),2)</f>
        <v>4.29</v>
      </c>
      <c r="AI119" s="8">
        <v>2</v>
      </c>
      <c r="AJ119" s="8"/>
      <c r="AK119" s="23">
        <v>2.5000000000000001E-3</v>
      </c>
      <c r="AL119" s="23">
        <v>0.7</v>
      </c>
      <c r="AM119" s="23">
        <v>1</v>
      </c>
      <c r="AN119" s="25">
        <v>0.95</v>
      </c>
      <c r="AO119" s="23">
        <v>0.3</v>
      </c>
      <c r="AP119" s="23">
        <v>4.4999999999999998E-2</v>
      </c>
      <c r="AQ119" s="23">
        <v>1.4999999999999999E-2</v>
      </c>
      <c r="AR119" s="23">
        <v>0</v>
      </c>
      <c r="AS119" t="b">
        <f t="shared" si="15"/>
        <v>1</v>
      </c>
      <c r="AT119" t="b">
        <v>1</v>
      </c>
    </row>
    <row r="120" spans="1:46" x14ac:dyDescent="0.3">
      <c r="A120" s="12" t="s">
        <v>194</v>
      </c>
      <c r="B120" s="8" t="s">
        <v>337</v>
      </c>
      <c r="C120" s="8"/>
      <c r="D120" s="8">
        <v>1</v>
      </c>
      <c r="E120" s="8"/>
      <c r="F120" s="8">
        <v>346.70480000000003</v>
      </c>
      <c r="G120" s="8">
        <v>2.9</v>
      </c>
      <c r="H120" s="8"/>
      <c r="I120" s="26">
        <v>0.2</v>
      </c>
      <c r="J120" s="8">
        <v>84737.069999999992</v>
      </c>
      <c r="K120" s="8">
        <v>35</v>
      </c>
      <c r="L120" s="11">
        <f t="shared" si="12"/>
        <v>28</v>
      </c>
      <c r="M120" s="11">
        <f>K120-2*G120-VLOOKUP(Y120,鋼筋號數!$A$3:$C$13,2,FALSE)</f>
        <v>28.247</v>
      </c>
      <c r="N120" s="8">
        <v>35</v>
      </c>
      <c r="O120" s="8">
        <f t="shared" si="13"/>
        <v>1225</v>
      </c>
      <c r="P120" s="8">
        <v>164.5</v>
      </c>
      <c r="Q120" s="8">
        <v>164.5</v>
      </c>
      <c r="R120" s="5" t="s">
        <v>293</v>
      </c>
      <c r="S120" s="8"/>
      <c r="T120" s="26">
        <v>8</v>
      </c>
      <c r="U120" s="8">
        <v>4645.8443200000002</v>
      </c>
      <c r="V120" s="8"/>
      <c r="W120" s="8">
        <v>1.95</v>
      </c>
      <c r="X120" s="11">
        <f t="shared" si="14"/>
        <v>23.89</v>
      </c>
      <c r="Y120" s="5" t="s">
        <v>290</v>
      </c>
      <c r="Z120" s="26">
        <v>3</v>
      </c>
      <c r="AA120" s="8"/>
      <c r="AB120" s="8">
        <v>7.6</v>
      </c>
      <c r="AC120" s="8">
        <v>7.6</v>
      </c>
      <c r="AD120" s="8">
        <v>5812.4040000000005</v>
      </c>
      <c r="AE120" s="8"/>
      <c r="AF120" s="8" t="s">
        <v>311</v>
      </c>
      <c r="AG120" s="11">
        <v>90</v>
      </c>
      <c r="AH120" s="11">
        <f>ROUND(AI120*(AB120*(N120-2*G120-VLOOKUP(Y120,鋼筋號數!$A$3:$C$13,2,FALSE))/100),2)</f>
        <v>4.29</v>
      </c>
      <c r="AI120" s="8">
        <v>2</v>
      </c>
      <c r="AJ120" s="8"/>
      <c r="AK120" s="23">
        <v>5.0000000000000001E-3</v>
      </c>
      <c r="AL120" s="25">
        <v>1</v>
      </c>
      <c r="AM120" s="23">
        <v>1.5</v>
      </c>
      <c r="AN120" s="25">
        <v>0.95</v>
      </c>
      <c r="AO120" s="23">
        <v>0.32</v>
      </c>
      <c r="AP120" s="23">
        <v>6.5000000000000002E-2</v>
      </c>
      <c r="AQ120" s="23">
        <v>1.4999999999999999E-2</v>
      </c>
      <c r="AR120" s="23">
        <v>0</v>
      </c>
      <c r="AS120" t="b">
        <f t="shared" si="15"/>
        <v>1</v>
      </c>
      <c r="AT120" t="b">
        <v>1</v>
      </c>
    </row>
    <row r="121" spans="1:46" x14ac:dyDescent="0.3">
      <c r="A121" s="12" t="s">
        <v>195</v>
      </c>
      <c r="B121" s="8" t="s">
        <v>337</v>
      </c>
      <c r="C121" s="8"/>
      <c r="D121" s="8">
        <v>1</v>
      </c>
      <c r="E121" s="8"/>
      <c r="F121" s="8">
        <v>346.70480000000003</v>
      </c>
      <c r="G121" s="8">
        <v>2.9</v>
      </c>
      <c r="H121" s="8"/>
      <c r="I121" s="26">
        <v>0.46200000000000002</v>
      </c>
      <c r="J121" s="8">
        <v>196088.31</v>
      </c>
      <c r="K121" s="8">
        <v>35</v>
      </c>
      <c r="L121" s="11">
        <f t="shared" si="12"/>
        <v>28</v>
      </c>
      <c r="M121" s="11">
        <f>K121-2*G121-VLOOKUP(Y121,鋼筋號數!$A$3:$C$13,2,FALSE)</f>
        <v>28.247</v>
      </c>
      <c r="N121" s="8">
        <v>35</v>
      </c>
      <c r="O121" s="8">
        <f t="shared" si="13"/>
        <v>1225</v>
      </c>
      <c r="P121" s="8">
        <v>164.5</v>
      </c>
      <c r="Q121" s="8">
        <v>164.5</v>
      </c>
      <c r="R121" s="5" t="s">
        <v>293</v>
      </c>
      <c r="S121" s="8"/>
      <c r="T121" s="26">
        <v>12</v>
      </c>
      <c r="U121" s="8">
        <v>4645.8443200000002</v>
      </c>
      <c r="V121" s="8"/>
      <c r="W121" s="8">
        <v>2.93</v>
      </c>
      <c r="X121" s="11">
        <f t="shared" si="14"/>
        <v>35.89</v>
      </c>
      <c r="Y121" s="5" t="s">
        <v>290</v>
      </c>
      <c r="Z121" s="26">
        <v>4</v>
      </c>
      <c r="AA121" s="8"/>
      <c r="AB121" s="8">
        <v>15.2</v>
      </c>
      <c r="AC121" s="8">
        <v>15.2</v>
      </c>
      <c r="AD121" s="8">
        <v>5812.4040000000005</v>
      </c>
      <c r="AE121" s="8"/>
      <c r="AF121" s="8" t="s">
        <v>311</v>
      </c>
      <c r="AG121" s="11">
        <v>90</v>
      </c>
      <c r="AH121" s="11">
        <f>ROUND(AI121*(AB121*(N121-2*G121-VLOOKUP(Y121,鋼筋號數!$A$3:$C$13,2,FALSE))/100),2)</f>
        <v>5.58</v>
      </c>
      <c r="AI121" s="8">
        <v>1.3</v>
      </c>
      <c r="AJ121" s="8"/>
      <c r="AK121" s="23">
        <v>6.0000000000000001E-3</v>
      </c>
      <c r="AL121" s="23">
        <v>0.65</v>
      </c>
      <c r="AM121" s="23">
        <v>1.5</v>
      </c>
      <c r="AN121" s="25">
        <v>0.95</v>
      </c>
      <c r="AO121" s="23">
        <v>0.35</v>
      </c>
      <c r="AP121" s="23">
        <v>0.04</v>
      </c>
      <c r="AQ121" s="23">
        <v>1.7000000000000001E-2</v>
      </c>
      <c r="AR121" s="23">
        <v>0</v>
      </c>
      <c r="AS121" t="b">
        <f t="shared" si="15"/>
        <v>1</v>
      </c>
      <c r="AT121" t="b">
        <v>1</v>
      </c>
    </row>
    <row r="122" spans="1:46" x14ac:dyDescent="0.3">
      <c r="A122" s="12" t="s">
        <v>196</v>
      </c>
      <c r="B122" s="8" t="s">
        <v>337</v>
      </c>
      <c r="C122" s="8"/>
      <c r="D122" s="8">
        <v>1</v>
      </c>
      <c r="E122" s="8"/>
      <c r="F122" s="8">
        <v>346.70480000000003</v>
      </c>
      <c r="G122" s="8">
        <v>2.9</v>
      </c>
      <c r="H122" s="8"/>
      <c r="I122" s="26">
        <v>0.46200000000000002</v>
      </c>
      <c r="J122" s="8">
        <v>196088.31</v>
      </c>
      <c r="K122" s="8">
        <v>35</v>
      </c>
      <c r="L122" s="11">
        <f t="shared" si="12"/>
        <v>28</v>
      </c>
      <c r="M122" s="11">
        <f>K122-2*G122-VLOOKUP(Y122,鋼筋號數!$A$3:$C$13,2,FALSE)</f>
        <v>28.247</v>
      </c>
      <c r="N122" s="8">
        <v>35</v>
      </c>
      <c r="O122" s="8">
        <f t="shared" si="13"/>
        <v>1225</v>
      </c>
      <c r="P122" s="8">
        <v>164.5</v>
      </c>
      <c r="Q122" s="8">
        <v>164.5</v>
      </c>
      <c r="R122" s="5" t="s">
        <v>293</v>
      </c>
      <c r="S122" s="8"/>
      <c r="T122" s="26">
        <v>12</v>
      </c>
      <c r="U122" s="8">
        <v>4645.8443200000002</v>
      </c>
      <c r="V122" s="8"/>
      <c r="W122" s="8">
        <v>2.93</v>
      </c>
      <c r="X122" s="11">
        <f t="shared" si="14"/>
        <v>35.89</v>
      </c>
      <c r="Y122" s="5" t="s">
        <v>290</v>
      </c>
      <c r="Z122" s="26">
        <v>4</v>
      </c>
      <c r="AA122" s="8"/>
      <c r="AB122" s="8">
        <v>7.6</v>
      </c>
      <c r="AC122" s="8">
        <v>7.6</v>
      </c>
      <c r="AD122" s="8">
        <v>5812.4040000000005</v>
      </c>
      <c r="AE122" s="8"/>
      <c r="AF122" s="8" t="s">
        <v>311</v>
      </c>
      <c r="AG122" s="11">
        <v>90</v>
      </c>
      <c r="AH122" s="11">
        <f>ROUND(AI122*(AB122*(N122-2*G122-VLOOKUP(Y122,鋼筋號數!$A$3:$C$13,2,FALSE))/100),2)</f>
        <v>5.8</v>
      </c>
      <c r="AI122" s="8">
        <v>2.7</v>
      </c>
      <c r="AJ122" s="8"/>
      <c r="AK122" s="23">
        <v>5.4999999999999997E-3</v>
      </c>
      <c r="AL122" s="25">
        <v>1</v>
      </c>
      <c r="AM122" s="23">
        <v>1.5</v>
      </c>
      <c r="AN122" s="25">
        <v>0.95</v>
      </c>
      <c r="AO122" s="23">
        <v>0.4</v>
      </c>
      <c r="AP122" s="23">
        <v>5.5E-2</v>
      </c>
      <c r="AQ122" s="23">
        <v>2.5000000000000001E-2</v>
      </c>
      <c r="AR122" s="23">
        <v>0</v>
      </c>
      <c r="AS122" t="b">
        <f t="shared" si="15"/>
        <v>1</v>
      </c>
      <c r="AT122" t="b">
        <v>1</v>
      </c>
    </row>
    <row r="123" spans="1:46" x14ac:dyDescent="0.3">
      <c r="A123" s="12" t="s">
        <v>197</v>
      </c>
      <c r="B123" s="8" t="s">
        <v>337</v>
      </c>
      <c r="C123" s="8"/>
      <c r="D123" s="8">
        <v>1</v>
      </c>
      <c r="E123" s="8"/>
      <c r="F123" s="8">
        <v>346.70480000000003</v>
      </c>
      <c r="G123" s="8">
        <v>2.9</v>
      </c>
      <c r="H123" s="8"/>
      <c r="I123" s="26">
        <v>0.45600000000000002</v>
      </c>
      <c r="J123" s="8">
        <v>193743</v>
      </c>
      <c r="K123" s="8">
        <v>35</v>
      </c>
      <c r="L123" s="11">
        <f t="shared" si="12"/>
        <v>28</v>
      </c>
      <c r="M123" s="11">
        <f>K123-2*G123-VLOOKUP(Y123,鋼筋號數!$A$3:$C$13,2,FALSE)</f>
        <v>28.247</v>
      </c>
      <c r="N123" s="8">
        <v>35</v>
      </c>
      <c r="O123" s="8">
        <f t="shared" si="13"/>
        <v>1225</v>
      </c>
      <c r="P123" s="8">
        <v>164.5</v>
      </c>
      <c r="Q123" s="8">
        <v>164.5</v>
      </c>
      <c r="R123" s="5" t="s">
        <v>296</v>
      </c>
      <c r="S123" s="8"/>
      <c r="T123" s="26">
        <v>4</v>
      </c>
      <c r="U123" s="8">
        <v>4872.2221600000003</v>
      </c>
      <c r="V123" s="8"/>
      <c r="W123" s="8">
        <v>2.29</v>
      </c>
      <c r="X123" s="11">
        <f t="shared" si="14"/>
        <v>28.05</v>
      </c>
      <c r="Y123" s="5" t="s">
        <v>290</v>
      </c>
      <c r="Z123" s="26">
        <v>4</v>
      </c>
      <c r="AA123" s="8"/>
      <c r="AB123" s="8">
        <v>7.6</v>
      </c>
      <c r="AC123" s="8">
        <v>7.6</v>
      </c>
      <c r="AD123" s="8">
        <v>5812.4040000000005</v>
      </c>
      <c r="AE123" s="8"/>
      <c r="AF123" s="8" t="s">
        <v>311</v>
      </c>
      <c r="AG123" s="11">
        <v>90</v>
      </c>
      <c r="AH123" s="11">
        <f>ROUND(AI123*(AB123*(N123-2*G123-VLOOKUP(Y123,鋼筋號數!$A$3:$C$13,2,FALSE))/100),2)</f>
        <v>5.8</v>
      </c>
      <c r="AI123" s="8">
        <v>2.7</v>
      </c>
      <c r="AJ123" s="8"/>
      <c r="AK123" s="23">
        <v>5.0000000000000001E-3</v>
      </c>
      <c r="AL123" s="25">
        <v>1</v>
      </c>
      <c r="AM123" s="23">
        <v>1.5</v>
      </c>
      <c r="AN123" s="25">
        <v>0.95</v>
      </c>
      <c r="AO123" s="23">
        <v>0.35</v>
      </c>
      <c r="AP123" s="23">
        <v>0.05</v>
      </c>
      <c r="AQ123" s="23">
        <v>0.03</v>
      </c>
      <c r="AR123" s="23">
        <v>0</v>
      </c>
      <c r="AS123" t="b">
        <f t="shared" si="15"/>
        <v>1</v>
      </c>
      <c r="AT123" t="b">
        <v>1</v>
      </c>
    </row>
    <row r="124" spans="1:46" x14ac:dyDescent="0.3">
      <c r="A124" s="12" t="s">
        <v>198</v>
      </c>
      <c r="B124" s="8" t="s">
        <v>337</v>
      </c>
      <c r="C124" s="8"/>
      <c r="D124" s="8">
        <v>1</v>
      </c>
      <c r="E124" s="8"/>
      <c r="F124" s="8">
        <v>346.70480000000003</v>
      </c>
      <c r="G124" s="8">
        <v>2.9</v>
      </c>
      <c r="H124" s="8"/>
      <c r="I124" s="26">
        <v>0.46200000000000002</v>
      </c>
      <c r="J124" s="8">
        <v>196088.31</v>
      </c>
      <c r="K124" s="8">
        <v>35</v>
      </c>
      <c r="L124" s="11">
        <f t="shared" si="12"/>
        <v>28</v>
      </c>
      <c r="M124" s="11">
        <f>K124-2*G124-VLOOKUP(Y124,鋼筋號數!$A$3:$C$13,2,FALSE)</f>
        <v>28.564999999999998</v>
      </c>
      <c r="N124" s="8">
        <v>35</v>
      </c>
      <c r="O124" s="8">
        <f t="shared" si="13"/>
        <v>1225</v>
      </c>
      <c r="P124" s="8">
        <v>164.5</v>
      </c>
      <c r="Q124" s="8">
        <v>164.5</v>
      </c>
      <c r="R124" s="5" t="s">
        <v>293</v>
      </c>
      <c r="S124" s="8"/>
      <c r="T124" s="26">
        <v>12</v>
      </c>
      <c r="U124" s="8">
        <v>4645.8443200000002</v>
      </c>
      <c r="V124" s="8"/>
      <c r="W124" s="8">
        <v>2.93</v>
      </c>
      <c r="X124" s="11">
        <f t="shared" si="14"/>
        <v>35.89</v>
      </c>
      <c r="Y124" s="5" t="s">
        <v>289</v>
      </c>
      <c r="Z124" s="26">
        <v>4</v>
      </c>
      <c r="AA124" s="8"/>
      <c r="AB124" s="8">
        <v>7.6</v>
      </c>
      <c r="AC124" s="8">
        <v>7.6</v>
      </c>
      <c r="AD124" s="8">
        <v>5914.3760000000002</v>
      </c>
      <c r="AE124" s="8"/>
      <c r="AF124" s="8" t="s">
        <v>311</v>
      </c>
      <c r="AG124" s="11">
        <v>90</v>
      </c>
      <c r="AH124" s="11">
        <f>ROUND(AI124*(AB124*(N124-2*G124-VLOOKUP(Y124,鋼筋號數!$A$3:$C$13,2,FALSE))/100),2)</f>
        <v>2.82</v>
      </c>
      <c r="AI124" s="8">
        <v>1.3</v>
      </c>
      <c r="AJ124" s="8"/>
      <c r="AK124" s="23">
        <v>5.0000000000000001E-3</v>
      </c>
      <c r="AL124" s="23">
        <v>0.95</v>
      </c>
      <c r="AM124" s="23">
        <v>1.5</v>
      </c>
      <c r="AN124" s="25">
        <v>0.95</v>
      </c>
      <c r="AO124" s="23">
        <v>0.35</v>
      </c>
      <c r="AP124" s="23">
        <v>5.5E-2</v>
      </c>
      <c r="AQ124" s="23">
        <v>2.1000000000000001E-2</v>
      </c>
      <c r="AR124" s="23">
        <v>0</v>
      </c>
      <c r="AS124" t="b">
        <f t="shared" si="15"/>
        <v>1</v>
      </c>
      <c r="AT124" t="b">
        <v>1</v>
      </c>
    </row>
    <row r="125" spans="1:46" x14ac:dyDescent="0.3">
      <c r="A125" s="12" t="s">
        <v>199</v>
      </c>
      <c r="B125" s="8" t="s">
        <v>337</v>
      </c>
      <c r="C125" s="8"/>
      <c r="D125" s="8">
        <v>1</v>
      </c>
      <c r="E125" s="8"/>
      <c r="F125" s="8">
        <v>346.70480000000003</v>
      </c>
      <c r="G125" s="8">
        <v>2.9</v>
      </c>
      <c r="H125" s="8"/>
      <c r="I125" s="26">
        <v>0.23100000000000001</v>
      </c>
      <c r="J125" s="8">
        <v>97993.17</v>
      </c>
      <c r="K125" s="8">
        <v>35</v>
      </c>
      <c r="L125" s="11">
        <f t="shared" si="12"/>
        <v>28</v>
      </c>
      <c r="M125" s="11">
        <f>K125-2*G125-VLOOKUP(Y125,鋼筋號數!$A$3:$C$13,2,FALSE)</f>
        <v>28.564999999999998</v>
      </c>
      <c r="N125" s="8">
        <v>35</v>
      </c>
      <c r="O125" s="8">
        <f t="shared" si="13"/>
        <v>1225</v>
      </c>
      <c r="P125" s="8">
        <v>164.5</v>
      </c>
      <c r="Q125" s="8">
        <v>164.5</v>
      </c>
      <c r="R125" s="5" t="s">
        <v>293</v>
      </c>
      <c r="S125" s="8"/>
      <c r="T125" s="26">
        <v>12</v>
      </c>
      <c r="U125" s="8">
        <v>4645.8443200000002</v>
      </c>
      <c r="V125" s="8"/>
      <c r="W125" s="8">
        <v>2.93</v>
      </c>
      <c r="X125" s="11">
        <f t="shared" si="14"/>
        <v>35.89</v>
      </c>
      <c r="Y125" s="5" t="s">
        <v>289</v>
      </c>
      <c r="Z125" s="26">
        <v>4</v>
      </c>
      <c r="AA125" s="8"/>
      <c r="AB125" s="8">
        <v>7.6</v>
      </c>
      <c r="AC125" s="8">
        <v>7.6</v>
      </c>
      <c r="AD125" s="8">
        <v>5914.3760000000002</v>
      </c>
      <c r="AE125" s="8"/>
      <c r="AF125" s="8" t="s">
        <v>311</v>
      </c>
      <c r="AG125" s="11">
        <v>90</v>
      </c>
      <c r="AH125" s="11">
        <f>ROUND(AI125*(AB125*(N125-2*G125-VLOOKUP(Y125,鋼筋號數!$A$3:$C$13,2,FALSE))/100),2)</f>
        <v>2.82</v>
      </c>
      <c r="AI125" s="8">
        <v>1.3</v>
      </c>
      <c r="AJ125" s="8"/>
      <c r="AK125" s="23">
        <v>5.0000000000000001E-3</v>
      </c>
      <c r="AL125" s="25">
        <v>1</v>
      </c>
      <c r="AM125" s="23">
        <v>1.5</v>
      </c>
      <c r="AN125" s="25">
        <v>0.95</v>
      </c>
      <c r="AO125" s="23">
        <v>0.3</v>
      </c>
      <c r="AP125" s="23">
        <v>6.2E-2</v>
      </c>
      <c r="AQ125" s="23">
        <v>0.02</v>
      </c>
      <c r="AR125" s="23">
        <v>0</v>
      </c>
      <c r="AS125" t="b">
        <f t="shared" si="15"/>
        <v>1</v>
      </c>
      <c r="AT125" t="b">
        <v>1</v>
      </c>
    </row>
    <row r="126" spans="1:46" x14ac:dyDescent="0.3">
      <c r="A126" s="12" t="s">
        <v>200</v>
      </c>
      <c r="B126" s="8" t="s">
        <v>337</v>
      </c>
      <c r="C126" s="8"/>
      <c r="D126" s="8">
        <v>1</v>
      </c>
      <c r="E126" s="8"/>
      <c r="F126" s="8">
        <v>346.70480000000003</v>
      </c>
      <c r="G126" s="8">
        <v>2.9</v>
      </c>
      <c r="H126" s="8"/>
      <c r="I126" s="26">
        <v>0.46200000000000002</v>
      </c>
      <c r="J126" s="8">
        <v>196088.31</v>
      </c>
      <c r="K126" s="8">
        <v>35</v>
      </c>
      <c r="L126" s="11">
        <f t="shared" si="12"/>
        <v>28</v>
      </c>
      <c r="M126" s="11">
        <f>K126-2*G126-VLOOKUP(Y126,鋼筋號數!$A$3:$C$13,2,FALSE)</f>
        <v>28.564999999999998</v>
      </c>
      <c r="N126" s="8">
        <v>35</v>
      </c>
      <c r="O126" s="8">
        <f t="shared" si="13"/>
        <v>1225</v>
      </c>
      <c r="P126" s="8">
        <v>164.5</v>
      </c>
      <c r="Q126" s="8">
        <v>164.5</v>
      </c>
      <c r="R126" s="5" t="s">
        <v>292</v>
      </c>
      <c r="S126" s="8"/>
      <c r="T126" s="26">
        <v>20</v>
      </c>
      <c r="U126" s="8">
        <v>4362.3621600000006</v>
      </c>
      <c r="V126" s="8"/>
      <c r="W126" s="8">
        <v>3.2800000000000002</v>
      </c>
      <c r="X126" s="11">
        <f t="shared" si="14"/>
        <v>40.18</v>
      </c>
      <c r="Y126" s="5" t="s">
        <v>289</v>
      </c>
      <c r="Z126" s="26">
        <v>4</v>
      </c>
      <c r="AA126" s="8"/>
      <c r="AB126" s="8">
        <v>7.6</v>
      </c>
      <c r="AC126" s="8">
        <v>7.6</v>
      </c>
      <c r="AD126" s="8">
        <v>5914.3760000000002</v>
      </c>
      <c r="AE126" s="8"/>
      <c r="AF126" s="8" t="s">
        <v>311</v>
      </c>
      <c r="AG126" s="11">
        <v>90</v>
      </c>
      <c r="AH126" s="11">
        <f>ROUND(AI126*(AB126*(N126-2*G126-VLOOKUP(Y126,鋼筋號數!$A$3:$C$13,2,FALSE))/100),2)</f>
        <v>2.82</v>
      </c>
      <c r="AI126" s="8">
        <v>1.3</v>
      </c>
      <c r="AJ126" s="8"/>
      <c r="AK126" s="23">
        <v>7.0000000000000001E-3</v>
      </c>
      <c r="AL126" s="23">
        <v>0.8</v>
      </c>
      <c r="AM126" s="23">
        <v>1.5</v>
      </c>
      <c r="AN126" s="25">
        <v>0.95</v>
      </c>
      <c r="AO126" s="23">
        <v>0.35</v>
      </c>
      <c r="AP126" s="23">
        <v>6.0999999999999999E-2</v>
      </c>
      <c r="AQ126" s="23">
        <v>0.02</v>
      </c>
      <c r="AR126" s="23">
        <v>0</v>
      </c>
      <c r="AS126" t="b">
        <f t="shared" si="15"/>
        <v>1</v>
      </c>
      <c r="AT126" t="b">
        <v>1</v>
      </c>
    </row>
    <row r="127" spans="1:46" x14ac:dyDescent="0.3">
      <c r="A127" s="12" t="s">
        <v>201</v>
      </c>
      <c r="B127" s="8" t="s">
        <v>337</v>
      </c>
      <c r="C127" s="8"/>
      <c r="D127" s="8">
        <v>1</v>
      </c>
      <c r="E127" s="8"/>
      <c r="F127" s="8">
        <v>346.70480000000003</v>
      </c>
      <c r="G127" s="8">
        <v>2.9</v>
      </c>
      <c r="H127" s="8"/>
      <c r="I127" s="26">
        <v>0.46200000000000002</v>
      </c>
      <c r="J127" s="8">
        <v>196088.31</v>
      </c>
      <c r="K127" s="8">
        <v>35</v>
      </c>
      <c r="L127" s="11">
        <f t="shared" si="12"/>
        <v>28</v>
      </c>
      <c r="M127" s="11">
        <f>K127-2*G127-VLOOKUP(Y127,鋼筋號數!$A$3:$C$13,2,FALSE)</f>
        <v>28.247</v>
      </c>
      <c r="N127" s="8">
        <v>35</v>
      </c>
      <c r="O127" s="8">
        <f t="shared" si="13"/>
        <v>1225</v>
      </c>
      <c r="P127" s="8">
        <v>164.5</v>
      </c>
      <c r="Q127" s="8">
        <v>164.5</v>
      </c>
      <c r="R127" s="5" t="s">
        <v>292</v>
      </c>
      <c r="S127" s="8"/>
      <c r="T127" s="26">
        <v>20</v>
      </c>
      <c r="U127" s="8">
        <v>4362.3621600000006</v>
      </c>
      <c r="V127" s="8"/>
      <c r="W127" s="8">
        <v>3.2800000000000002</v>
      </c>
      <c r="X127" s="11">
        <f t="shared" si="14"/>
        <v>40.18</v>
      </c>
      <c r="Y127" s="5" t="s">
        <v>290</v>
      </c>
      <c r="Z127" s="26">
        <v>4</v>
      </c>
      <c r="AA127" s="8"/>
      <c r="AB127" s="8">
        <v>7.6</v>
      </c>
      <c r="AC127" s="8">
        <v>7.6</v>
      </c>
      <c r="AD127" s="8">
        <v>5812.4040000000005</v>
      </c>
      <c r="AE127" s="8"/>
      <c r="AF127" s="8" t="s">
        <v>311</v>
      </c>
      <c r="AG127" s="11">
        <v>90</v>
      </c>
      <c r="AH127" s="11">
        <f>ROUND(AI127*(AB127*(N127-2*G127-VLOOKUP(Y127,鋼筋號數!$A$3:$C$13,2,FALSE))/100),2)</f>
        <v>5.8</v>
      </c>
      <c r="AI127" s="8">
        <v>2.7</v>
      </c>
      <c r="AJ127" s="8"/>
      <c r="AK127" s="23">
        <v>6.0000000000000001E-3</v>
      </c>
      <c r="AL127" s="25">
        <v>1</v>
      </c>
      <c r="AM127" s="23">
        <v>1.5</v>
      </c>
      <c r="AN127" s="25">
        <v>0.95</v>
      </c>
      <c r="AO127" s="23">
        <v>0.32</v>
      </c>
      <c r="AP127" s="23">
        <v>0.06</v>
      </c>
      <c r="AQ127" s="23">
        <v>2.5000000000000001E-2</v>
      </c>
      <c r="AR127" s="23">
        <v>0</v>
      </c>
      <c r="AS127" t="b">
        <f t="shared" si="15"/>
        <v>1</v>
      </c>
      <c r="AT127" t="b">
        <v>1</v>
      </c>
    </row>
    <row r="128" spans="1:46" x14ac:dyDescent="0.3">
      <c r="A128" s="12" t="s">
        <v>202</v>
      </c>
      <c r="B128" s="8" t="s">
        <v>338</v>
      </c>
      <c r="C128" s="8"/>
      <c r="D128" s="8">
        <v>1</v>
      </c>
      <c r="E128" s="8"/>
      <c r="F128" s="8">
        <v>709.72511999999995</v>
      </c>
      <c r="G128" s="8">
        <v>4</v>
      </c>
      <c r="H128" s="8"/>
      <c r="I128" s="26">
        <v>0.05</v>
      </c>
      <c r="J128" s="8">
        <v>14479.74</v>
      </c>
      <c r="K128" s="8">
        <v>20.3</v>
      </c>
      <c r="L128" s="11">
        <f t="shared" si="12"/>
        <v>16.240000000000002</v>
      </c>
      <c r="M128" s="11">
        <f>K128-2*G128-VLOOKUP(Y128,鋼筋號數!$A$3:$C$13,2,FALSE)</f>
        <v>11.347000000000001</v>
      </c>
      <c r="N128" s="8">
        <v>20.3</v>
      </c>
      <c r="O128" s="8">
        <f t="shared" si="13"/>
        <v>412.09000000000003</v>
      </c>
      <c r="P128" s="8">
        <v>61</v>
      </c>
      <c r="Q128" s="8">
        <v>61</v>
      </c>
      <c r="R128" s="5" t="s">
        <v>292</v>
      </c>
      <c r="S128" s="8"/>
      <c r="T128" s="26">
        <v>4</v>
      </c>
      <c r="U128" s="8">
        <v>5976.5789200000008</v>
      </c>
      <c r="V128" s="8"/>
      <c r="W128" s="8">
        <v>1.9300000000000002</v>
      </c>
      <c r="X128" s="11">
        <f t="shared" si="14"/>
        <v>7.95</v>
      </c>
      <c r="Y128" s="5" t="s">
        <v>290</v>
      </c>
      <c r="Z128" s="26">
        <v>2</v>
      </c>
      <c r="AA128" s="8"/>
      <c r="AB128" s="8">
        <v>7.62</v>
      </c>
      <c r="AC128" s="8">
        <v>7.62</v>
      </c>
      <c r="AD128" s="8">
        <v>4148.2209600000006</v>
      </c>
      <c r="AE128" s="8"/>
      <c r="AF128" s="8" t="s">
        <v>299</v>
      </c>
      <c r="AG128" s="11">
        <v>90</v>
      </c>
      <c r="AH128" s="11">
        <f>ROUND(AI128*(AB128*(N128-2*G128-VLOOKUP(Y128,鋼筋號數!$A$3:$C$13,2,FALSE))/100),2)</f>
        <v>0.86</v>
      </c>
      <c r="AI128" s="8">
        <v>1</v>
      </c>
      <c r="AJ128" s="8"/>
      <c r="AK128" s="23">
        <v>2.5000000000000001E-3</v>
      </c>
      <c r="AL128" s="23">
        <v>0.7</v>
      </c>
      <c r="AM128" s="23">
        <v>1.5</v>
      </c>
      <c r="AN128" s="25">
        <v>0.95</v>
      </c>
      <c r="AO128" s="23">
        <v>0.28999999999999998</v>
      </c>
      <c r="AP128" s="23">
        <v>6.5000000000000002E-2</v>
      </c>
      <c r="AQ128" s="23">
        <v>0.02</v>
      </c>
      <c r="AR128" s="23">
        <v>0</v>
      </c>
      <c r="AS128" t="b">
        <f t="shared" si="15"/>
        <v>1</v>
      </c>
      <c r="AT128" t="b">
        <v>1</v>
      </c>
    </row>
    <row r="129" spans="1:46" x14ac:dyDescent="0.3">
      <c r="A129" s="12" t="s">
        <v>203</v>
      </c>
      <c r="B129" s="8" t="s">
        <v>338</v>
      </c>
      <c r="C129" s="8"/>
      <c r="D129" s="8">
        <v>1</v>
      </c>
      <c r="E129" s="8"/>
      <c r="F129" s="8">
        <v>709.72511999999995</v>
      </c>
      <c r="G129" s="8">
        <v>3.9799999999999995</v>
      </c>
      <c r="H129" s="8"/>
      <c r="I129" s="26">
        <v>0.05</v>
      </c>
      <c r="J129" s="8">
        <v>14479.74</v>
      </c>
      <c r="K129" s="8">
        <v>20.3</v>
      </c>
      <c r="L129" s="11">
        <f t="shared" si="12"/>
        <v>16.240000000000002</v>
      </c>
      <c r="M129" s="11">
        <f>K129-2*G129-VLOOKUP(Y129,鋼筋號數!$A$3:$C$13,2,FALSE)</f>
        <v>11.387000000000002</v>
      </c>
      <c r="N129" s="8">
        <v>20.3</v>
      </c>
      <c r="O129" s="8">
        <f t="shared" si="13"/>
        <v>412.09000000000003</v>
      </c>
      <c r="P129" s="8">
        <v>61</v>
      </c>
      <c r="Q129" s="8">
        <v>61</v>
      </c>
      <c r="R129" s="5" t="s">
        <v>292</v>
      </c>
      <c r="S129" s="8"/>
      <c r="T129" s="26">
        <v>4</v>
      </c>
      <c r="U129" s="8">
        <v>5976.5789200000008</v>
      </c>
      <c r="V129" s="8"/>
      <c r="W129" s="8">
        <v>1.9300000000000002</v>
      </c>
      <c r="X129" s="11">
        <f t="shared" si="14"/>
        <v>7.95</v>
      </c>
      <c r="Y129" s="5" t="s">
        <v>290</v>
      </c>
      <c r="Z129" s="26">
        <v>2</v>
      </c>
      <c r="AA129" s="8"/>
      <c r="AB129" s="8">
        <v>7.62</v>
      </c>
      <c r="AC129" s="8">
        <v>7.62</v>
      </c>
      <c r="AD129" s="8">
        <v>4148.2209600000006</v>
      </c>
      <c r="AE129" s="8"/>
      <c r="AF129" s="8" t="s">
        <v>299</v>
      </c>
      <c r="AG129" s="11">
        <v>90</v>
      </c>
      <c r="AH129" s="11">
        <f>ROUND(AI129*(AB129*(N129-2*G129-VLOOKUP(Y129,鋼筋號數!$A$3:$C$13,2,FALSE))/100),2)</f>
        <v>0.87</v>
      </c>
      <c r="AI129" s="8">
        <v>1</v>
      </c>
      <c r="AJ129" s="8"/>
      <c r="AK129" s="23">
        <v>2.5000000000000001E-3</v>
      </c>
      <c r="AL129" s="23">
        <v>0.7</v>
      </c>
      <c r="AM129" s="23">
        <v>1.5</v>
      </c>
      <c r="AN129" s="25">
        <v>0.95</v>
      </c>
      <c r="AO129" s="23">
        <v>0.28999999999999998</v>
      </c>
      <c r="AP129" s="23">
        <v>6.5000000000000002E-2</v>
      </c>
      <c r="AQ129" s="23">
        <v>0.02</v>
      </c>
      <c r="AR129" s="23">
        <v>0</v>
      </c>
      <c r="AS129" t="b">
        <f t="shared" si="15"/>
        <v>1</v>
      </c>
      <c r="AT129" t="b">
        <v>1</v>
      </c>
    </row>
    <row r="130" spans="1:46" x14ac:dyDescent="0.3">
      <c r="A130" s="12" t="s">
        <v>204</v>
      </c>
      <c r="B130" s="8" t="s">
        <v>338</v>
      </c>
      <c r="C130" s="8"/>
      <c r="D130" s="8">
        <v>1</v>
      </c>
      <c r="E130" s="8"/>
      <c r="F130" s="8">
        <v>691.37016000000006</v>
      </c>
      <c r="G130" s="8">
        <v>2.58</v>
      </c>
      <c r="H130" s="8"/>
      <c r="I130" s="26">
        <v>0.10199999999999999</v>
      </c>
      <c r="J130" s="8">
        <v>29061.45</v>
      </c>
      <c r="K130" s="8">
        <v>20.3</v>
      </c>
      <c r="L130" s="11">
        <f t="shared" si="12"/>
        <v>16.240000000000002</v>
      </c>
      <c r="M130" s="11">
        <f>K130-2*G130-VLOOKUP(Y130,鋼筋號數!$A$3:$C$13,2,FALSE)</f>
        <v>14.187000000000001</v>
      </c>
      <c r="N130" s="8">
        <v>20.3</v>
      </c>
      <c r="O130" s="8">
        <f t="shared" si="13"/>
        <v>412.09000000000003</v>
      </c>
      <c r="P130" s="8">
        <v>61</v>
      </c>
      <c r="Q130" s="8">
        <v>61</v>
      </c>
      <c r="R130" s="5" t="s">
        <v>292</v>
      </c>
      <c r="S130" s="8"/>
      <c r="T130" s="26">
        <v>4</v>
      </c>
      <c r="U130" s="8">
        <v>5835.8575599999995</v>
      </c>
      <c r="V130" s="8"/>
      <c r="W130" s="8">
        <v>1.9300000000000002</v>
      </c>
      <c r="X130" s="11">
        <f t="shared" si="14"/>
        <v>7.95</v>
      </c>
      <c r="Y130" s="5" t="s">
        <v>290</v>
      </c>
      <c r="Z130" s="26">
        <v>2</v>
      </c>
      <c r="AA130" s="8"/>
      <c r="AB130" s="8">
        <v>7.62</v>
      </c>
      <c r="AC130" s="8">
        <v>7.62</v>
      </c>
      <c r="AD130" s="8">
        <v>5238.3016400000006</v>
      </c>
      <c r="AE130" s="8"/>
      <c r="AF130" s="8" t="s">
        <v>299</v>
      </c>
      <c r="AG130" s="11">
        <v>90</v>
      </c>
      <c r="AH130" s="11">
        <f>ROUND(AI130*(AB130*(N130-2*G130-VLOOKUP(Y130,鋼筋號數!$A$3:$C$13,2,FALSE))/100),2)</f>
        <v>1.08</v>
      </c>
      <c r="AI130" s="8">
        <v>1</v>
      </c>
      <c r="AJ130" s="8"/>
      <c r="AK130" s="23">
        <v>2.5000000000000001E-3</v>
      </c>
      <c r="AL130" s="23">
        <v>0.85</v>
      </c>
      <c r="AM130" s="23">
        <v>1.5</v>
      </c>
      <c r="AN130" s="25">
        <v>0.95</v>
      </c>
      <c r="AO130" s="23">
        <v>0.33</v>
      </c>
      <c r="AP130" s="23">
        <v>6.5000000000000002E-2</v>
      </c>
      <c r="AQ130" s="23">
        <v>2.5000000000000001E-2</v>
      </c>
      <c r="AR130" s="23">
        <v>0</v>
      </c>
      <c r="AS130" t="b">
        <f t="shared" si="15"/>
        <v>1</v>
      </c>
      <c r="AT130" t="b">
        <v>1</v>
      </c>
    </row>
    <row r="131" spans="1:46" x14ac:dyDescent="0.3">
      <c r="A131" s="12" t="s">
        <v>205</v>
      </c>
      <c r="B131" s="8" t="s">
        <v>338</v>
      </c>
      <c r="C131" s="8"/>
      <c r="D131" s="8">
        <v>1</v>
      </c>
      <c r="E131" s="8"/>
      <c r="F131" s="8">
        <v>691.37016000000006</v>
      </c>
      <c r="G131" s="8">
        <v>2.38</v>
      </c>
      <c r="H131" s="8"/>
      <c r="I131" s="26">
        <v>0.10199999999999999</v>
      </c>
      <c r="J131" s="8">
        <v>29061.45</v>
      </c>
      <c r="K131" s="8">
        <v>20.3</v>
      </c>
      <c r="L131" s="11">
        <f t="shared" si="12"/>
        <v>16.240000000000002</v>
      </c>
      <c r="M131" s="11">
        <f>K131-2*G131-VLOOKUP(Y131,鋼筋號數!$A$3:$C$13,2,FALSE)</f>
        <v>14.587000000000002</v>
      </c>
      <c r="N131" s="8">
        <v>20.3</v>
      </c>
      <c r="O131" s="8">
        <f t="shared" si="13"/>
        <v>412.09000000000003</v>
      </c>
      <c r="P131" s="8">
        <v>61</v>
      </c>
      <c r="Q131" s="8">
        <v>61</v>
      </c>
      <c r="R131" s="5" t="s">
        <v>292</v>
      </c>
      <c r="S131" s="8"/>
      <c r="T131" s="26">
        <v>4</v>
      </c>
      <c r="U131" s="8">
        <v>5846.05476</v>
      </c>
      <c r="V131" s="8"/>
      <c r="W131" s="8">
        <v>1.9300000000000002</v>
      </c>
      <c r="X131" s="11">
        <f t="shared" si="14"/>
        <v>7.95</v>
      </c>
      <c r="Y131" s="5" t="s">
        <v>290</v>
      </c>
      <c r="Z131" s="26">
        <v>2</v>
      </c>
      <c r="AA131" s="8"/>
      <c r="AB131" s="8">
        <v>7.7200000000000006</v>
      </c>
      <c r="AC131" s="8">
        <v>7.7200000000000006</v>
      </c>
      <c r="AD131" s="8">
        <v>5248.4988400000011</v>
      </c>
      <c r="AE131" s="8"/>
      <c r="AF131" s="8" t="s">
        <v>299</v>
      </c>
      <c r="AG131" s="11">
        <v>90</v>
      </c>
      <c r="AH131" s="11">
        <f>ROUND(AI131*(AB131*(N131-2*G131-VLOOKUP(Y131,鋼筋號數!$A$3:$C$13,2,FALSE))/100),2)</f>
        <v>1.1299999999999999</v>
      </c>
      <c r="AI131" s="8">
        <v>1</v>
      </c>
      <c r="AJ131" s="8"/>
      <c r="AK131" s="23">
        <v>2.5000000000000001E-3</v>
      </c>
      <c r="AL131" s="23">
        <v>0.85</v>
      </c>
      <c r="AM131" s="23">
        <v>1.5</v>
      </c>
      <c r="AN131" s="25">
        <v>0.95</v>
      </c>
      <c r="AO131" s="23">
        <v>0.33</v>
      </c>
      <c r="AP131" s="23">
        <v>6.5000000000000002E-2</v>
      </c>
      <c r="AQ131" s="23">
        <v>2.5000000000000001E-2</v>
      </c>
      <c r="AR131" s="23">
        <v>0</v>
      </c>
      <c r="AS131" t="b">
        <f t="shared" si="15"/>
        <v>1</v>
      </c>
      <c r="AT131" t="b">
        <v>1</v>
      </c>
    </row>
    <row r="132" spans="1:46" x14ac:dyDescent="0.3">
      <c r="A132" s="12" t="s">
        <v>206</v>
      </c>
      <c r="B132" s="8" t="s">
        <v>338</v>
      </c>
      <c r="C132" s="8"/>
      <c r="D132" s="8">
        <v>1</v>
      </c>
      <c r="E132" s="8"/>
      <c r="F132" s="8">
        <v>667.91660000000002</v>
      </c>
      <c r="G132" s="8">
        <v>2.2000000000000002</v>
      </c>
      <c r="H132" s="8"/>
      <c r="I132" s="26">
        <v>0.21099999999999999</v>
      </c>
      <c r="J132" s="8">
        <v>58020.93</v>
      </c>
      <c r="K132" s="8">
        <v>20.3</v>
      </c>
      <c r="L132" s="11">
        <f t="shared" si="12"/>
        <v>16.240000000000002</v>
      </c>
      <c r="M132" s="11">
        <f>K132-2*G132-VLOOKUP(Y132,鋼筋號數!$A$3:$C$13,2,FALSE)</f>
        <v>14.947000000000001</v>
      </c>
      <c r="N132" s="8">
        <v>20.3</v>
      </c>
      <c r="O132" s="8">
        <f t="shared" si="13"/>
        <v>412.09000000000003</v>
      </c>
      <c r="P132" s="8">
        <v>61</v>
      </c>
      <c r="Q132" s="8">
        <v>61</v>
      </c>
      <c r="R132" s="5" t="s">
        <v>292</v>
      </c>
      <c r="S132" s="8"/>
      <c r="T132" s="26">
        <v>4</v>
      </c>
      <c r="U132" s="8">
        <v>5835.8575599999995</v>
      </c>
      <c r="V132" s="8"/>
      <c r="W132" s="8">
        <v>1.9300000000000002</v>
      </c>
      <c r="X132" s="11">
        <f t="shared" si="14"/>
        <v>7.95</v>
      </c>
      <c r="Y132" s="5" t="s">
        <v>290</v>
      </c>
      <c r="Z132" s="26">
        <v>2</v>
      </c>
      <c r="AA132" s="8"/>
      <c r="AB132" s="8">
        <v>7.62</v>
      </c>
      <c r="AC132" s="8">
        <v>7.62</v>
      </c>
      <c r="AD132" s="8">
        <v>5238.3016400000006</v>
      </c>
      <c r="AE132" s="8"/>
      <c r="AF132" s="8" t="s">
        <v>299</v>
      </c>
      <c r="AG132" s="11">
        <v>90</v>
      </c>
      <c r="AH132" s="11">
        <f>ROUND(AI132*(AB132*(N132-2*G132-VLOOKUP(Y132,鋼筋號數!$A$3:$C$13,2,FALSE))/100),2)</f>
        <v>1.1399999999999999</v>
      </c>
      <c r="AI132" s="8">
        <v>1</v>
      </c>
      <c r="AJ132" s="8"/>
      <c r="AK132" s="23">
        <v>2.5000000000000001E-3</v>
      </c>
      <c r="AL132" s="23">
        <v>0.8</v>
      </c>
      <c r="AM132" s="23">
        <v>1.5</v>
      </c>
      <c r="AN132" s="25">
        <v>0.95</v>
      </c>
      <c r="AO132" s="23">
        <v>0.3</v>
      </c>
      <c r="AP132" s="23">
        <v>5.5E-2</v>
      </c>
      <c r="AQ132" s="23">
        <v>0.02</v>
      </c>
      <c r="AR132" s="23">
        <v>0</v>
      </c>
      <c r="AS132" t="b">
        <f t="shared" si="15"/>
        <v>1</v>
      </c>
      <c r="AT132" t="b">
        <v>1</v>
      </c>
    </row>
    <row r="133" spans="1:46" x14ac:dyDescent="0.3">
      <c r="A133" s="12" t="s">
        <v>207</v>
      </c>
      <c r="B133" s="8" t="s">
        <v>338</v>
      </c>
      <c r="C133" s="8"/>
      <c r="D133" s="8">
        <v>1</v>
      </c>
      <c r="E133" s="8"/>
      <c r="F133" s="8">
        <v>667.91660000000002</v>
      </c>
      <c r="G133" s="8">
        <v>1.46</v>
      </c>
      <c r="H133" s="8"/>
      <c r="I133" s="26">
        <v>0.21099999999999999</v>
      </c>
      <c r="J133" s="8">
        <v>58020.93</v>
      </c>
      <c r="K133" s="8">
        <v>20.3</v>
      </c>
      <c r="L133" s="11">
        <f t="shared" si="12"/>
        <v>16.240000000000002</v>
      </c>
      <c r="M133" s="11">
        <f>K133-2*G133-VLOOKUP(Y133,鋼筋號數!$A$3:$C$13,2,FALSE)</f>
        <v>16.427000000000003</v>
      </c>
      <c r="N133" s="8">
        <v>20.3</v>
      </c>
      <c r="O133" s="8">
        <f t="shared" si="13"/>
        <v>412.09000000000003</v>
      </c>
      <c r="P133" s="8">
        <v>61</v>
      </c>
      <c r="Q133" s="8">
        <v>61</v>
      </c>
      <c r="R133" s="5" t="s">
        <v>292</v>
      </c>
      <c r="S133" s="8"/>
      <c r="T133" s="26">
        <v>4</v>
      </c>
      <c r="U133" s="8">
        <v>5846.05476</v>
      </c>
      <c r="V133" s="8"/>
      <c r="W133" s="8">
        <v>1.9300000000000002</v>
      </c>
      <c r="X133" s="11">
        <f t="shared" si="14"/>
        <v>7.95</v>
      </c>
      <c r="Y133" s="5" t="s">
        <v>290</v>
      </c>
      <c r="Z133" s="26">
        <v>2</v>
      </c>
      <c r="AA133" s="8"/>
      <c r="AB133" s="8">
        <v>7.7200000000000006</v>
      </c>
      <c r="AC133" s="8">
        <v>7.7200000000000006</v>
      </c>
      <c r="AD133" s="8">
        <v>5248.4988400000011</v>
      </c>
      <c r="AE133" s="8"/>
      <c r="AF133" s="8" t="s">
        <v>299</v>
      </c>
      <c r="AG133" s="11">
        <v>90</v>
      </c>
      <c r="AH133" s="11">
        <f>ROUND(AI133*(AB133*(N133-2*G133-VLOOKUP(Y133,鋼筋號數!$A$3:$C$13,2,FALSE))/100),2)</f>
        <v>1.27</v>
      </c>
      <c r="AI133" s="8">
        <v>1</v>
      </c>
      <c r="AJ133" s="8"/>
      <c r="AK133" s="23">
        <v>2.5000000000000001E-3</v>
      </c>
      <c r="AL133" s="23">
        <v>0.8</v>
      </c>
      <c r="AM133" s="23">
        <v>1.5</v>
      </c>
      <c r="AN133" s="25">
        <v>0.95</v>
      </c>
      <c r="AO133" s="23">
        <v>0.3</v>
      </c>
      <c r="AP133" s="23">
        <v>5.5E-2</v>
      </c>
      <c r="AQ133" s="23">
        <v>0.02</v>
      </c>
      <c r="AR133" s="23">
        <v>0</v>
      </c>
      <c r="AS133" t="b">
        <f t="shared" si="15"/>
        <v>1</v>
      </c>
      <c r="AT133" t="b">
        <v>1</v>
      </c>
    </row>
    <row r="134" spans="1:46" x14ac:dyDescent="0.3">
      <c r="A134" s="12" t="s">
        <v>208</v>
      </c>
      <c r="B134" s="8" t="s">
        <v>338</v>
      </c>
      <c r="C134" s="8"/>
      <c r="D134" s="8">
        <v>1</v>
      </c>
      <c r="E134" s="8"/>
      <c r="F134" s="8">
        <v>386.47388000000001</v>
      </c>
      <c r="G134" s="8">
        <v>2.4</v>
      </c>
      <c r="H134" s="8"/>
      <c r="I134" s="14">
        <v>0.2</v>
      </c>
      <c r="J134" s="14">
        <f>I134*F134*O134</f>
        <v>31852.404241840009</v>
      </c>
      <c r="K134" s="8">
        <v>20.3</v>
      </c>
      <c r="L134" s="11">
        <f t="shared" si="12"/>
        <v>16.240000000000002</v>
      </c>
      <c r="M134" s="11">
        <f>K134-2*G134-VLOOKUP(Y134,鋼筋號數!$A$3:$C$13,2,FALSE)</f>
        <v>14.547000000000001</v>
      </c>
      <c r="N134" s="8">
        <v>20.3</v>
      </c>
      <c r="O134" s="8">
        <f t="shared" si="13"/>
        <v>412.09000000000003</v>
      </c>
      <c r="P134" s="8">
        <v>61</v>
      </c>
      <c r="Q134" s="8">
        <v>61</v>
      </c>
      <c r="R134" s="5" t="s">
        <v>292</v>
      </c>
      <c r="S134" s="8"/>
      <c r="T134" s="26">
        <v>4</v>
      </c>
      <c r="U134" s="8">
        <v>5835.8575599999995</v>
      </c>
      <c r="V134" s="8"/>
      <c r="W134" s="8">
        <v>1.9300000000000002</v>
      </c>
      <c r="X134" s="11">
        <f t="shared" si="14"/>
        <v>7.95</v>
      </c>
      <c r="Y134" s="5" t="s">
        <v>290</v>
      </c>
      <c r="Z134" s="26">
        <v>2</v>
      </c>
      <c r="AA134" s="8"/>
      <c r="AB134" s="8">
        <v>7.62</v>
      </c>
      <c r="AC134" s="8">
        <v>7.62</v>
      </c>
      <c r="AD134" s="8">
        <v>5238.3016400000006</v>
      </c>
      <c r="AE134" s="8"/>
      <c r="AF134" s="8" t="s">
        <v>299</v>
      </c>
      <c r="AG134" s="11">
        <v>90</v>
      </c>
      <c r="AH134" s="11">
        <f>ROUND(AI134*(AB134*(N134-2*G134-VLOOKUP(Y134,鋼筋號數!$A$3:$C$13,2,FALSE))/100),2)</f>
        <v>1.1100000000000001</v>
      </c>
      <c r="AI134" s="8">
        <v>1</v>
      </c>
      <c r="AJ134" s="8"/>
      <c r="AK134" s="23">
        <v>4.0000000000000001E-3</v>
      </c>
      <c r="AL134" s="23">
        <v>0.8</v>
      </c>
      <c r="AM134" s="23">
        <v>1.5</v>
      </c>
      <c r="AN134" s="25">
        <v>0.95</v>
      </c>
      <c r="AO134" s="23">
        <v>0.34</v>
      </c>
      <c r="AP134" s="23">
        <v>7.0999999999999994E-2</v>
      </c>
      <c r="AQ134" s="23">
        <v>0.02</v>
      </c>
      <c r="AR134" s="23">
        <v>0</v>
      </c>
      <c r="AS134" t="b">
        <f t="shared" si="15"/>
        <v>1</v>
      </c>
      <c r="AT134" t="b">
        <v>1</v>
      </c>
    </row>
    <row r="135" spans="1:46" x14ac:dyDescent="0.3">
      <c r="A135" s="12" t="s">
        <v>209</v>
      </c>
      <c r="B135" s="8" t="s">
        <v>338</v>
      </c>
      <c r="C135" s="8"/>
      <c r="D135" s="8">
        <v>1</v>
      </c>
      <c r="E135" s="8"/>
      <c r="F135" s="8">
        <v>386.47388000000001</v>
      </c>
      <c r="G135" s="8">
        <v>2.7800000000000002</v>
      </c>
      <c r="H135" s="8"/>
      <c r="I135" s="14">
        <v>0.2</v>
      </c>
      <c r="J135" s="14">
        <f>I135*F135*O135</f>
        <v>31852.404241840009</v>
      </c>
      <c r="K135" s="8">
        <v>20.3</v>
      </c>
      <c r="L135" s="11">
        <f t="shared" si="12"/>
        <v>16.240000000000002</v>
      </c>
      <c r="M135" s="11">
        <f>K135-2*G135-VLOOKUP(Y135,鋼筋號數!$A$3:$C$13,2,FALSE)</f>
        <v>13.787000000000001</v>
      </c>
      <c r="N135" s="8">
        <v>20.3</v>
      </c>
      <c r="O135" s="8">
        <f t="shared" si="13"/>
        <v>412.09000000000003</v>
      </c>
      <c r="P135" s="8">
        <v>61</v>
      </c>
      <c r="Q135" s="8">
        <v>61</v>
      </c>
      <c r="R135" s="5" t="s">
        <v>292</v>
      </c>
      <c r="S135" s="8"/>
      <c r="T135" s="26">
        <v>4</v>
      </c>
      <c r="U135" s="8">
        <v>5846.05476</v>
      </c>
      <c r="V135" s="8"/>
      <c r="W135" s="8">
        <v>1.9300000000000002</v>
      </c>
      <c r="X135" s="11">
        <f t="shared" si="14"/>
        <v>7.95</v>
      </c>
      <c r="Y135" s="5" t="s">
        <v>290</v>
      </c>
      <c r="Z135" s="26">
        <v>2</v>
      </c>
      <c r="AA135" s="8"/>
      <c r="AB135" s="8">
        <v>7.7200000000000006</v>
      </c>
      <c r="AC135" s="8">
        <v>7.7200000000000006</v>
      </c>
      <c r="AD135" s="8">
        <v>5248.4988400000011</v>
      </c>
      <c r="AE135" s="8"/>
      <c r="AF135" s="8" t="s">
        <v>299</v>
      </c>
      <c r="AG135" s="11">
        <v>90</v>
      </c>
      <c r="AH135" s="11">
        <f>ROUND(AI135*(AB135*(N135-2*G135-VLOOKUP(Y135,鋼筋號數!$A$3:$C$13,2,FALSE))/100),2)</f>
        <v>1.06</v>
      </c>
      <c r="AI135" s="8">
        <v>1</v>
      </c>
      <c r="AJ135" s="8"/>
      <c r="AK135" s="23">
        <v>4.0000000000000001E-3</v>
      </c>
      <c r="AL135" s="23">
        <v>0.8</v>
      </c>
      <c r="AM135" s="23">
        <v>1.5</v>
      </c>
      <c r="AN135" s="25">
        <v>0.95</v>
      </c>
      <c r="AO135" s="23">
        <v>0.34</v>
      </c>
      <c r="AP135" s="23">
        <v>7.0999999999999994E-2</v>
      </c>
      <c r="AQ135" s="23">
        <v>0.02</v>
      </c>
      <c r="AR135" s="23">
        <v>0</v>
      </c>
      <c r="AS135" t="b">
        <f t="shared" si="15"/>
        <v>1</v>
      </c>
      <c r="AT135" t="b">
        <v>1</v>
      </c>
    </row>
    <row r="136" spans="1:46" x14ac:dyDescent="0.3">
      <c r="A136" s="12" t="s">
        <v>210</v>
      </c>
      <c r="B136" s="8" t="s">
        <v>338</v>
      </c>
      <c r="C136" s="8"/>
      <c r="D136" s="8">
        <v>1</v>
      </c>
      <c r="E136" s="8"/>
      <c r="F136" s="8">
        <v>492.52476000000001</v>
      </c>
      <c r="G136" s="8">
        <v>3.8299999999999996</v>
      </c>
      <c r="H136" s="8"/>
      <c r="I136" s="26">
        <v>0.14299999999999999</v>
      </c>
      <c r="J136" s="8">
        <v>29061.45</v>
      </c>
      <c r="K136" s="8">
        <v>20.3</v>
      </c>
      <c r="L136" s="11">
        <f t="shared" si="12"/>
        <v>16.240000000000002</v>
      </c>
      <c r="M136" s="11">
        <f>K136-2*G136-VLOOKUP(Y136,鋼筋號數!$A$3:$C$13,2,FALSE)</f>
        <v>11.687000000000001</v>
      </c>
      <c r="N136" s="8">
        <v>20.3</v>
      </c>
      <c r="O136" s="8">
        <f t="shared" si="13"/>
        <v>412.09000000000003</v>
      </c>
      <c r="P136" s="8">
        <v>61</v>
      </c>
      <c r="Q136" s="8">
        <v>61</v>
      </c>
      <c r="R136" s="5" t="s">
        <v>292</v>
      </c>
      <c r="S136" s="8"/>
      <c r="T136" s="26">
        <v>4</v>
      </c>
      <c r="U136" s="8">
        <v>5976.5789200000008</v>
      </c>
      <c r="V136" s="8"/>
      <c r="W136" s="8">
        <v>1.9300000000000002</v>
      </c>
      <c r="X136" s="11">
        <f t="shared" si="14"/>
        <v>7.95</v>
      </c>
      <c r="Y136" s="5" t="s">
        <v>290</v>
      </c>
      <c r="Z136" s="26">
        <v>2</v>
      </c>
      <c r="AA136" s="8"/>
      <c r="AB136" s="8">
        <v>7.62</v>
      </c>
      <c r="AC136" s="8">
        <v>7.62</v>
      </c>
      <c r="AD136" s="8">
        <v>4148.2209600000006</v>
      </c>
      <c r="AE136" s="8"/>
      <c r="AF136" s="8" t="s">
        <v>299</v>
      </c>
      <c r="AG136" s="11">
        <v>90</v>
      </c>
      <c r="AH136" s="11">
        <f>ROUND(AI136*(AB136*(N136-2*G136-VLOOKUP(Y136,鋼筋號數!$A$3:$C$13,2,FALSE))/100),2)</f>
        <v>0.89</v>
      </c>
      <c r="AI136" s="8">
        <v>1</v>
      </c>
      <c r="AJ136" s="8"/>
      <c r="AK136" s="23">
        <v>3.0000000000000001E-3</v>
      </c>
      <c r="AL136" s="23">
        <v>0.8</v>
      </c>
      <c r="AM136" s="23">
        <v>1.5</v>
      </c>
      <c r="AN136" s="25">
        <v>0.95</v>
      </c>
      <c r="AO136" s="23">
        <v>0.5</v>
      </c>
      <c r="AP136" s="23">
        <v>5.2999999999999999E-2</v>
      </c>
      <c r="AQ136" s="23">
        <v>1.7000000000000001E-2</v>
      </c>
      <c r="AR136" s="23">
        <v>0</v>
      </c>
      <c r="AS136" t="str">
        <f t="shared" si="15"/>
        <v>None</v>
      </c>
      <c r="AT136" t="b">
        <v>1</v>
      </c>
    </row>
    <row r="137" spans="1:46" x14ac:dyDescent="0.3">
      <c r="A137" s="12" t="s">
        <v>211</v>
      </c>
      <c r="B137" s="8" t="s">
        <v>338</v>
      </c>
      <c r="C137" s="8"/>
      <c r="D137" s="8">
        <v>1</v>
      </c>
      <c r="E137" s="8"/>
      <c r="F137" s="8">
        <v>492.52476000000001</v>
      </c>
      <c r="G137" s="8">
        <v>3.9</v>
      </c>
      <c r="H137" s="8"/>
      <c r="I137" s="26">
        <v>0.14299999999999999</v>
      </c>
      <c r="J137" s="8">
        <v>29061.45</v>
      </c>
      <c r="K137" s="8">
        <v>20.3</v>
      </c>
      <c r="L137" s="11">
        <f t="shared" si="12"/>
        <v>16.240000000000002</v>
      </c>
      <c r="M137" s="11">
        <f>K137-2*G137-VLOOKUP(Y137,鋼筋號數!$A$3:$C$13,2,FALSE)</f>
        <v>11.547000000000001</v>
      </c>
      <c r="N137" s="8">
        <v>20.3</v>
      </c>
      <c r="O137" s="8">
        <f t="shared" si="13"/>
        <v>412.09000000000003</v>
      </c>
      <c r="P137" s="8">
        <v>61</v>
      </c>
      <c r="Q137" s="8">
        <v>61</v>
      </c>
      <c r="R137" s="5" t="s">
        <v>292</v>
      </c>
      <c r="S137" s="8"/>
      <c r="T137" s="26">
        <v>4</v>
      </c>
      <c r="U137" s="8">
        <v>5986.7761200000004</v>
      </c>
      <c r="V137" s="8"/>
      <c r="W137" s="8">
        <v>1.9300000000000002</v>
      </c>
      <c r="X137" s="11">
        <f t="shared" si="14"/>
        <v>7.95</v>
      </c>
      <c r="Y137" s="5" t="s">
        <v>290</v>
      </c>
      <c r="Z137" s="26">
        <v>2</v>
      </c>
      <c r="AA137" s="8"/>
      <c r="AB137" s="8">
        <v>7.7200000000000006</v>
      </c>
      <c r="AC137" s="8">
        <v>7.7200000000000006</v>
      </c>
      <c r="AD137" s="8">
        <v>4158.4181600000002</v>
      </c>
      <c r="AE137" s="8"/>
      <c r="AF137" s="8" t="s">
        <v>299</v>
      </c>
      <c r="AG137" s="11">
        <v>90</v>
      </c>
      <c r="AH137" s="11">
        <f>ROUND(AI137*(AB137*(N137-2*G137-VLOOKUP(Y137,鋼筋號數!$A$3:$C$13,2,FALSE))/100),2)</f>
        <v>0.89</v>
      </c>
      <c r="AI137" s="8">
        <v>1</v>
      </c>
      <c r="AJ137" s="8"/>
      <c r="AK137" s="23">
        <v>3.0000000000000001E-3</v>
      </c>
      <c r="AL137" s="23">
        <v>0.8</v>
      </c>
      <c r="AM137" s="23">
        <v>1.5</v>
      </c>
      <c r="AN137" s="25">
        <v>0.95</v>
      </c>
      <c r="AO137" s="23">
        <v>0.5</v>
      </c>
      <c r="AP137" s="23">
        <v>5.2999999999999999E-2</v>
      </c>
      <c r="AQ137" s="23">
        <v>1.7000000000000001E-2</v>
      </c>
      <c r="AR137" s="23">
        <v>0</v>
      </c>
      <c r="AS137" t="str">
        <f t="shared" si="15"/>
        <v>None</v>
      </c>
      <c r="AT137" t="b">
        <v>1</v>
      </c>
    </row>
    <row r="138" spans="1:46" x14ac:dyDescent="0.3">
      <c r="A138" s="12" t="s">
        <v>212</v>
      </c>
      <c r="B138" s="8" t="s">
        <v>338</v>
      </c>
      <c r="C138" s="8"/>
      <c r="D138" s="8">
        <v>1</v>
      </c>
      <c r="E138" s="8"/>
      <c r="F138" s="8">
        <v>388.51332000000002</v>
      </c>
      <c r="G138" s="8">
        <v>2.0699999999999998</v>
      </c>
      <c r="H138" s="8"/>
      <c r="I138" s="26">
        <v>0.36199999999999999</v>
      </c>
      <c r="J138" s="8">
        <v>58020.93</v>
      </c>
      <c r="K138" s="8">
        <v>20.3</v>
      </c>
      <c r="L138" s="11">
        <f t="shared" si="12"/>
        <v>16.240000000000002</v>
      </c>
      <c r="M138" s="11">
        <f>K138-2*G138-VLOOKUP(Y138,鋼筋號數!$A$3:$C$13,2,FALSE)</f>
        <v>15.207000000000001</v>
      </c>
      <c r="N138" s="8">
        <v>20.3</v>
      </c>
      <c r="O138" s="8">
        <f t="shared" si="13"/>
        <v>412.09000000000003</v>
      </c>
      <c r="P138" s="8">
        <v>61</v>
      </c>
      <c r="Q138" s="8">
        <v>61</v>
      </c>
      <c r="R138" s="5" t="s">
        <v>292</v>
      </c>
      <c r="S138" s="8"/>
      <c r="T138" s="26">
        <v>4</v>
      </c>
      <c r="U138" s="8">
        <v>5835.8575599999995</v>
      </c>
      <c r="V138" s="8"/>
      <c r="W138" s="8">
        <v>1.9300000000000002</v>
      </c>
      <c r="X138" s="11">
        <f t="shared" si="14"/>
        <v>7.95</v>
      </c>
      <c r="Y138" s="5" t="s">
        <v>290</v>
      </c>
      <c r="Z138" s="26">
        <v>2</v>
      </c>
      <c r="AA138" s="8"/>
      <c r="AB138" s="8">
        <v>7.62</v>
      </c>
      <c r="AC138" s="8">
        <v>7.62</v>
      </c>
      <c r="AD138" s="8">
        <v>5238.3016400000006</v>
      </c>
      <c r="AE138" s="8"/>
      <c r="AF138" s="8" t="s">
        <v>299</v>
      </c>
      <c r="AG138" s="11">
        <v>90</v>
      </c>
      <c r="AH138" s="11">
        <f>ROUND(AI138*(AB138*(N138-2*G138-VLOOKUP(Y138,鋼筋號數!$A$3:$C$13,2,FALSE))/100),2)</f>
        <v>1.1599999999999999</v>
      </c>
      <c r="AI138" s="8">
        <v>1</v>
      </c>
      <c r="AJ138" s="8"/>
      <c r="AK138" s="23">
        <v>5.0000000000000001E-3</v>
      </c>
      <c r="AL138" s="23">
        <v>0.8</v>
      </c>
      <c r="AM138" s="23">
        <v>1.3</v>
      </c>
      <c r="AN138" s="25">
        <v>0.95</v>
      </c>
      <c r="AO138" s="23">
        <v>0.22</v>
      </c>
      <c r="AP138" s="23">
        <v>3.7999999999999999E-2</v>
      </c>
      <c r="AQ138" s="23">
        <v>1.4999999999999999E-2</v>
      </c>
      <c r="AR138" s="23">
        <v>0</v>
      </c>
      <c r="AS138" t="b">
        <f t="shared" si="15"/>
        <v>1</v>
      </c>
      <c r="AT138" t="b">
        <v>1</v>
      </c>
    </row>
    <row r="139" spans="1:46" x14ac:dyDescent="0.3">
      <c r="A139" s="12" t="s">
        <v>213</v>
      </c>
      <c r="B139" s="8" t="s">
        <v>338</v>
      </c>
      <c r="C139" s="8"/>
      <c r="D139" s="8">
        <v>1</v>
      </c>
      <c r="E139" s="8"/>
      <c r="F139" s="8">
        <v>388.51332000000002</v>
      </c>
      <c r="G139" s="8">
        <v>2.0699999999999998</v>
      </c>
      <c r="H139" s="8"/>
      <c r="I139" s="26">
        <v>0.36199999999999999</v>
      </c>
      <c r="J139" s="8">
        <v>58020.93</v>
      </c>
      <c r="K139" s="8">
        <v>20.3</v>
      </c>
      <c r="L139" s="11">
        <f t="shared" si="12"/>
        <v>16.240000000000002</v>
      </c>
      <c r="M139" s="11">
        <f>K139-2*G139-VLOOKUP(Y139,鋼筋號數!$A$3:$C$13,2,FALSE)</f>
        <v>15.207000000000001</v>
      </c>
      <c r="N139" s="8">
        <v>20.3</v>
      </c>
      <c r="O139" s="8">
        <f t="shared" si="13"/>
        <v>412.09000000000003</v>
      </c>
      <c r="P139" s="8">
        <v>61</v>
      </c>
      <c r="Q139" s="8">
        <v>61</v>
      </c>
      <c r="R139" s="5" t="s">
        <v>292</v>
      </c>
      <c r="S139" s="8"/>
      <c r="T139" s="26">
        <v>4</v>
      </c>
      <c r="U139" s="8">
        <v>5846.05476</v>
      </c>
      <c r="V139" s="8"/>
      <c r="W139" s="8">
        <v>1.9300000000000002</v>
      </c>
      <c r="X139" s="11">
        <f t="shared" si="14"/>
        <v>7.95</v>
      </c>
      <c r="Y139" s="5" t="s">
        <v>290</v>
      </c>
      <c r="Z139" s="26">
        <v>2</v>
      </c>
      <c r="AA139" s="8"/>
      <c r="AB139" s="8">
        <v>7.7200000000000006</v>
      </c>
      <c r="AC139" s="8">
        <v>7.7200000000000006</v>
      </c>
      <c r="AD139" s="8">
        <v>5248.4988400000011</v>
      </c>
      <c r="AE139" s="8"/>
      <c r="AF139" s="8" t="s">
        <v>299</v>
      </c>
      <c r="AG139" s="11">
        <v>90</v>
      </c>
      <c r="AH139" s="11">
        <f>ROUND(AI139*(AB139*(N139-2*G139-VLOOKUP(Y139,鋼筋號數!$A$3:$C$13,2,FALSE))/100),2)</f>
        <v>1.17</v>
      </c>
      <c r="AI139" s="8">
        <v>1</v>
      </c>
      <c r="AJ139" s="8"/>
      <c r="AK139" s="23">
        <v>5.0000000000000001E-3</v>
      </c>
      <c r="AL139" s="23">
        <v>0.8</v>
      </c>
      <c r="AM139" s="23">
        <v>1.3</v>
      </c>
      <c r="AN139" s="25">
        <v>0.95</v>
      </c>
      <c r="AO139" s="23">
        <v>0.22</v>
      </c>
      <c r="AP139" s="23">
        <v>3.7999999999999999E-2</v>
      </c>
      <c r="AQ139" s="23">
        <v>1.4999999999999999E-2</v>
      </c>
      <c r="AR139" s="23">
        <v>0</v>
      </c>
      <c r="AS139" t="b">
        <f t="shared" si="15"/>
        <v>1</v>
      </c>
      <c r="AT139" t="b">
        <v>1</v>
      </c>
    </row>
    <row r="140" spans="1:46" x14ac:dyDescent="0.3">
      <c r="A140" s="12" t="s">
        <v>214</v>
      </c>
      <c r="B140" s="8" t="s">
        <v>339</v>
      </c>
      <c r="C140" s="8"/>
      <c r="D140" s="8">
        <v>1</v>
      </c>
      <c r="E140" s="8"/>
      <c r="F140" s="8">
        <v>253.91028</v>
      </c>
      <c r="G140" s="8">
        <v>3.4</v>
      </c>
      <c r="H140" s="8"/>
      <c r="I140" s="26">
        <v>0.113</v>
      </c>
      <c r="J140" s="8">
        <v>45886.5</v>
      </c>
      <c r="K140" s="8">
        <v>40</v>
      </c>
      <c r="L140" s="11">
        <f t="shared" ref="L140:L174" si="16">0.8*K140</f>
        <v>32</v>
      </c>
      <c r="M140" s="11">
        <f>K140-2*G140-VLOOKUP(Y140,鋼筋號數!$A$3:$C$13,2,FALSE)</f>
        <v>32.565000000000005</v>
      </c>
      <c r="N140" s="8">
        <v>40</v>
      </c>
      <c r="O140" s="8">
        <f t="shared" ref="O140:O174" si="17">K140*N140</f>
        <v>1600</v>
      </c>
      <c r="P140" s="8">
        <v>140</v>
      </c>
      <c r="Q140" s="8">
        <v>140</v>
      </c>
      <c r="R140" s="5" t="s">
        <v>293</v>
      </c>
      <c r="S140" s="8"/>
      <c r="T140" s="26">
        <v>12</v>
      </c>
      <c r="U140" s="8">
        <v>5068.0084000000006</v>
      </c>
      <c r="V140" s="8"/>
      <c r="W140" s="8">
        <v>2.1399999999999997</v>
      </c>
      <c r="X140" s="11">
        <f t="shared" ref="X140:X174" si="18">ROUND(W140*O140/100,2)</f>
        <v>34.24</v>
      </c>
      <c r="Y140" s="5" t="s">
        <v>289</v>
      </c>
      <c r="Z140" s="26">
        <v>4</v>
      </c>
      <c r="AA140" s="8"/>
      <c r="AB140" s="8">
        <v>5</v>
      </c>
      <c r="AC140" s="8">
        <v>5</v>
      </c>
      <c r="AD140" s="8">
        <v>4685.6134000000002</v>
      </c>
      <c r="AE140" s="8"/>
      <c r="AF140" s="8" t="s">
        <v>301</v>
      </c>
      <c r="AG140" s="11">
        <v>90</v>
      </c>
      <c r="AH140" s="15">
        <f>ROUND(AI140*(AB140*(N140-2*G140-VLOOKUP(Y140,鋼筋號數!$A$3:$C$13,2,FALSE))/100),2)</f>
        <v>1.27</v>
      </c>
      <c r="AI140" s="14">
        <f>ROUND(VLOOKUP(Y140,鋼筋號數!$A$3:$C$12,3,FALSE)*Z140/AB140/(N140-2*G140-VLOOKUP(Y140,鋼筋號數!$A$3:$C$12,2,FALSE))*100,2)</f>
        <v>0.78</v>
      </c>
      <c r="AJ140" s="8"/>
      <c r="AK140" s="23">
        <v>4.0000000000000001E-3</v>
      </c>
      <c r="AL140" s="23">
        <v>0.95</v>
      </c>
      <c r="AM140" s="23">
        <v>1.5</v>
      </c>
      <c r="AN140" s="25">
        <v>0.95</v>
      </c>
      <c r="AO140" s="23">
        <v>0.75</v>
      </c>
      <c r="AP140" s="23">
        <v>5.1999999999999998E-2</v>
      </c>
      <c r="AQ140" s="23">
        <v>2.5000000000000001E-2</v>
      </c>
      <c r="AR140" s="23">
        <v>0</v>
      </c>
      <c r="AS140" t="str">
        <f t="shared" ref="AS140:AS174" si="19">IF(OR(F140&gt;=700,AD140&gt;=5000,AH140&gt;=3),TRUE,"None")</f>
        <v>None</v>
      </c>
      <c r="AT140" t="b">
        <v>1</v>
      </c>
    </row>
    <row r="141" spans="1:46" x14ac:dyDescent="0.3">
      <c r="A141" s="12" t="s">
        <v>215</v>
      </c>
      <c r="B141" s="8" t="s">
        <v>339</v>
      </c>
      <c r="C141" s="8"/>
      <c r="D141" s="8">
        <v>1</v>
      </c>
      <c r="E141" s="8"/>
      <c r="F141" s="8">
        <v>272.26524000000001</v>
      </c>
      <c r="G141" s="8">
        <v>3.4</v>
      </c>
      <c r="H141" s="8"/>
      <c r="I141" s="26">
        <v>0.158</v>
      </c>
      <c r="J141" s="8">
        <v>68829.75</v>
      </c>
      <c r="K141" s="8">
        <v>40</v>
      </c>
      <c r="L141" s="11">
        <f t="shared" si="16"/>
        <v>32</v>
      </c>
      <c r="M141" s="11">
        <f>K141-2*G141-VLOOKUP(Y141,鋼筋號數!$A$3:$C$13,2,FALSE)</f>
        <v>32.565000000000005</v>
      </c>
      <c r="N141" s="8">
        <v>40</v>
      </c>
      <c r="O141" s="8">
        <f t="shared" si="17"/>
        <v>1600</v>
      </c>
      <c r="P141" s="8">
        <v>140</v>
      </c>
      <c r="Q141" s="8">
        <v>140</v>
      </c>
      <c r="R141" s="5" t="s">
        <v>293</v>
      </c>
      <c r="S141" s="8"/>
      <c r="T141" s="26">
        <v>12</v>
      </c>
      <c r="U141" s="8">
        <v>5068.0084000000006</v>
      </c>
      <c r="V141" s="8"/>
      <c r="W141" s="8">
        <v>2.1399999999999997</v>
      </c>
      <c r="X141" s="11">
        <f t="shared" si="18"/>
        <v>34.24</v>
      </c>
      <c r="Y141" s="5" t="s">
        <v>289</v>
      </c>
      <c r="Z141" s="26">
        <v>4</v>
      </c>
      <c r="AA141" s="8"/>
      <c r="AB141" s="8">
        <v>5</v>
      </c>
      <c r="AC141" s="8">
        <v>5</v>
      </c>
      <c r="AD141" s="8">
        <v>4685.6134000000002</v>
      </c>
      <c r="AE141" s="8"/>
      <c r="AF141" s="8" t="s">
        <v>301</v>
      </c>
      <c r="AG141" s="11">
        <v>90</v>
      </c>
      <c r="AH141" s="15">
        <f>ROUND(AI141*(AB141*(N141-2*G141-VLOOKUP(Y141,鋼筋號數!$A$3:$C$13,2,FALSE))/100),2)</f>
        <v>1.27</v>
      </c>
      <c r="AI141" s="14">
        <f>ROUND(VLOOKUP(Y141,鋼筋號數!$A$3:$C$12,3,FALSE)*Z141/AB141/(N141-2*G141-VLOOKUP(Y141,鋼筋號數!$A$3:$C$12,2,FALSE))*100,2)</f>
        <v>0.78</v>
      </c>
      <c r="AJ141" s="8"/>
      <c r="AK141" s="23">
        <v>1.2E-2</v>
      </c>
      <c r="AL141" s="25">
        <v>1</v>
      </c>
      <c r="AM141" s="23">
        <v>1.8</v>
      </c>
      <c r="AN141" s="25">
        <v>0.95</v>
      </c>
      <c r="AO141" s="23">
        <v>0.72</v>
      </c>
      <c r="AP141" s="23">
        <v>5.5E-2</v>
      </c>
      <c r="AQ141" s="23">
        <v>3.5000000000000003E-2</v>
      </c>
      <c r="AR141" s="23">
        <v>0</v>
      </c>
      <c r="AS141" t="str">
        <f t="shared" si="19"/>
        <v>None</v>
      </c>
      <c r="AT141" t="b">
        <v>1</v>
      </c>
    </row>
    <row r="142" spans="1:46" x14ac:dyDescent="0.3">
      <c r="A142" s="12" t="s">
        <v>216</v>
      </c>
      <c r="B142" s="8" t="s">
        <v>339</v>
      </c>
      <c r="C142" s="8"/>
      <c r="D142" s="8">
        <v>1</v>
      </c>
      <c r="E142" s="8"/>
      <c r="F142" s="8">
        <v>266.14692000000002</v>
      </c>
      <c r="G142" s="8">
        <v>3.4</v>
      </c>
      <c r="H142" s="8"/>
      <c r="I142" s="26">
        <v>0.216</v>
      </c>
      <c r="J142" s="8">
        <v>91773</v>
      </c>
      <c r="K142" s="8">
        <v>40</v>
      </c>
      <c r="L142" s="11">
        <f t="shared" si="16"/>
        <v>32</v>
      </c>
      <c r="M142" s="11">
        <f>K142-2*G142-VLOOKUP(Y142,鋼筋號數!$A$3:$C$13,2,FALSE)</f>
        <v>32.565000000000005</v>
      </c>
      <c r="N142" s="8">
        <v>40</v>
      </c>
      <c r="O142" s="8">
        <f t="shared" si="17"/>
        <v>1600</v>
      </c>
      <c r="P142" s="8">
        <v>140</v>
      </c>
      <c r="Q142" s="8">
        <v>140</v>
      </c>
      <c r="R142" s="5" t="s">
        <v>293</v>
      </c>
      <c r="S142" s="8"/>
      <c r="T142" s="26">
        <v>12</v>
      </c>
      <c r="U142" s="8">
        <v>5068.0084000000006</v>
      </c>
      <c r="V142" s="8"/>
      <c r="W142" s="8">
        <v>2.1399999999999997</v>
      </c>
      <c r="X142" s="11">
        <f t="shared" si="18"/>
        <v>34.24</v>
      </c>
      <c r="Y142" s="5" t="s">
        <v>289</v>
      </c>
      <c r="Z142" s="26">
        <v>4</v>
      </c>
      <c r="AA142" s="8"/>
      <c r="AB142" s="8">
        <v>5</v>
      </c>
      <c r="AC142" s="8">
        <v>5</v>
      </c>
      <c r="AD142" s="8">
        <v>4685.6134000000002</v>
      </c>
      <c r="AE142" s="8"/>
      <c r="AF142" s="8" t="s">
        <v>301</v>
      </c>
      <c r="AG142" s="11">
        <v>90</v>
      </c>
      <c r="AH142" s="15">
        <f>ROUND(AI142*(AB142*(N142-2*G142-VLOOKUP(Y142,鋼筋號數!$A$3:$C$13,2,FALSE))/100),2)</f>
        <v>1.27</v>
      </c>
      <c r="AI142" s="14">
        <f>ROUND(VLOOKUP(Y142,鋼筋號數!$A$3:$C$12,3,FALSE)*Z142/AB142/(N142-2*G142-VLOOKUP(Y142,鋼筋號數!$A$3:$C$12,2,FALSE))*100,2)</f>
        <v>0.78</v>
      </c>
      <c r="AJ142" s="8"/>
      <c r="AK142" s="23">
        <v>0.01</v>
      </c>
      <c r="AL142" s="23">
        <v>0.9</v>
      </c>
      <c r="AM142" s="23">
        <v>2</v>
      </c>
      <c r="AN142" s="25">
        <v>0.95</v>
      </c>
      <c r="AO142" s="23">
        <v>0.75</v>
      </c>
      <c r="AP142" s="23">
        <v>5.7000000000000002E-2</v>
      </c>
      <c r="AQ142" s="23">
        <v>2.5999999999999999E-2</v>
      </c>
      <c r="AR142" s="23">
        <v>0</v>
      </c>
      <c r="AS142" t="str">
        <f t="shared" si="19"/>
        <v>None</v>
      </c>
      <c r="AT142" t="b">
        <v>1</v>
      </c>
    </row>
    <row r="143" spans="1:46" x14ac:dyDescent="0.3">
      <c r="A143" s="12" t="s">
        <v>217</v>
      </c>
      <c r="B143" s="8" t="s">
        <v>339</v>
      </c>
      <c r="C143" s="8"/>
      <c r="D143" s="8">
        <v>1</v>
      </c>
      <c r="E143" s="8"/>
      <c r="F143" s="8">
        <v>257.98916000000003</v>
      </c>
      <c r="G143" s="8">
        <v>3.4</v>
      </c>
      <c r="H143" s="8"/>
      <c r="I143" s="26">
        <v>0.111</v>
      </c>
      <c r="J143" s="8">
        <v>45886.5</v>
      </c>
      <c r="K143" s="8">
        <v>40</v>
      </c>
      <c r="L143" s="11">
        <f t="shared" si="16"/>
        <v>32</v>
      </c>
      <c r="M143" s="11">
        <f>K143-2*G143-VLOOKUP(Y143,鋼筋號數!$A$3:$C$13,2,FALSE)</f>
        <v>32.565000000000005</v>
      </c>
      <c r="N143" s="8">
        <v>40</v>
      </c>
      <c r="O143" s="8">
        <f t="shared" si="17"/>
        <v>1600</v>
      </c>
      <c r="P143" s="8">
        <v>140</v>
      </c>
      <c r="Q143" s="8">
        <v>140</v>
      </c>
      <c r="R143" s="5" t="s">
        <v>293</v>
      </c>
      <c r="S143" s="8"/>
      <c r="T143" s="26">
        <v>12</v>
      </c>
      <c r="U143" s="8">
        <v>5068.0084000000006</v>
      </c>
      <c r="V143" s="8"/>
      <c r="W143" s="8">
        <v>2.1399999999999997</v>
      </c>
      <c r="X143" s="11">
        <f t="shared" si="18"/>
        <v>34.24</v>
      </c>
      <c r="Y143" s="5" t="s">
        <v>289</v>
      </c>
      <c r="Z143" s="26">
        <v>4</v>
      </c>
      <c r="AA143" s="8"/>
      <c r="AB143" s="8">
        <v>5.2</v>
      </c>
      <c r="AC143" s="8">
        <v>5.2</v>
      </c>
      <c r="AD143" s="8">
        <v>4685.6134000000002</v>
      </c>
      <c r="AE143" s="8"/>
      <c r="AF143" s="8" t="s">
        <v>311</v>
      </c>
      <c r="AG143" s="11">
        <v>90</v>
      </c>
      <c r="AH143" s="15">
        <f>ROUND(AI143*(AB143*(N143-2*G143-VLOOKUP(Y143,鋼筋號數!$A$3:$C$13,2,FALSE))/100),2)</f>
        <v>1.27</v>
      </c>
      <c r="AI143" s="14">
        <f>ROUND(VLOOKUP(Y143,鋼筋號數!$A$3:$C$12,3,FALSE)*Z143/AB143/(N143-2*G143-VLOOKUP(Y143,鋼筋號數!$A$3:$C$12,2,FALSE))*100,2)</f>
        <v>0.75</v>
      </c>
      <c r="AJ143" s="8"/>
      <c r="AK143" s="23">
        <v>8.0000000000000002E-3</v>
      </c>
      <c r="AL143" s="25">
        <v>1</v>
      </c>
      <c r="AM143" s="23">
        <v>2</v>
      </c>
      <c r="AN143" s="25">
        <v>0.95</v>
      </c>
      <c r="AO143" s="23">
        <v>0.7</v>
      </c>
      <c r="AP143" s="23">
        <v>5.8500000000000003E-2</v>
      </c>
      <c r="AQ143" s="23">
        <v>2.8000000000000001E-2</v>
      </c>
      <c r="AR143" s="23">
        <v>0</v>
      </c>
      <c r="AS143" t="str">
        <f t="shared" si="19"/>
        <v>None</v>
      </c>
      <c r="AT143" t="b">
        <v>1</v>
      </c>
    </row>
    <row r="144" spans="1:46" x14ac:dyDescent="0.3">
      <c r="A144" s="12" t="s">
        <v>218</v>
      </c>
      <c r="B144" s="8" t="s">
        <v>339</v>
      </c>
      <c r="C144" s="8"/>
      <c r="D144" s="8">
        <v>1</v>
      </c>
      <c r="E144" s="8"/>
      <c r="F144" s="8">
        <v>276.34412000000003</v>
      </c>
      <c r="G144" s="8">
        <v>3.4</v>
      </c>
      <c r="H144" s="8"/>
      <c r="I144" s="26">
        <v>0.156</v>
      </c>
      <c r="J144" s="8">
        <v>68829.75</v>
      </c>
      <c r="K144" s="8">
        <v>40</v>
      </c>
      <c r="L144" s="11">
        <f t="shared" si="16"/>
        <v>32</v>
      </c>
      <c r="M144" s="11">
        <f>K144-2*G144-VLOOKUP(Y144,鋼筋號數!$A$3:$C$13,2,FALSE)</f>
        <v>32.565000000000005</v>
      </c>
      <c r="N144" s="8">
        <v>40</v>
      </c>
      <c r="O144" s="8">
        <f t="shared" si="17"/>
        <v>1600</v>
      </c>
      <c r="P144" s="8">
        <v>140</v>
      </c>
      <c r="Q144" s="8">
        <v>140</v>
      </c>
      <c r="R144" s="5" t="s">
        <v>293</v>
      </c>
      <c r="S144" s="8"/>
      <c r="T144" s="26">
        <v>12</v>
      </c>
      <c r="U144" s="8">
        <v>5068.0084000000006</v>
      </c>
      <c r="V144" s="8"/>
      <c r="W144" s="8">
        <v>2.1399999999999997</v>
      </c>
      <c r="X144" s="11">
        <f t="shared" si="18"/>
        <v>34.24</v>
      </c>
      <c r="Y144" s="5" t="s">
        <v>289</v>
      </c>
      <c r="Z144" s="26">
        <v>4</v>
      </c>
      <c r="AA144" s="8"/>
      <c r="AB144" s="8">
        <v>5.2</v>
      </c>
      <c r="AC144" s="8">
        <v>5.2</v>
      </c>
      <c r="AD144" s="8">
        <v>4685.6134000000002</v>
      </c>
      <c r="AE144" s="8"/>
      <c r="AF144" s="8" t="s">
        <v>311</v>
      </c>
      <c r="AG144" s="11">
        <v>90</v>
      </c>
      <c r="AH144" s="15">
        <f>ROUND(AI144*(AB144*(N144-2*G144-VLOOKUP(Y144,鋼筋號數!$A$3:$C$13,2,FALSE))/100),2)</f>
        <v>1.27</v>
      </c>
      <c r="AI144" s="14">
        <f>ROUND(VLOOKUP(Y144,鋼筋號數!$A$3:$C$12,3,FALSE)*Z144/AB144/(N144-2*G144-VLOOKUP(Y144,鋼筋號數!$A$3:$C$12,2,FALSE))*100,2)</f>
        <v>0.75</v>
      </c>
      <c r="AJ144" s="8"/>
      <c r="AK144" s="23">
        <v>8.0000000000000002E-3</v>
      </c>
      <c r="AL144" s="23">
        <v>1.1000000000000001</v>
      </c>
      <c r="AM144" s="23">
        <v>2</v>
      </c>
      <c r="AN144" s="25">
        <v>0.95</v>
      </c>
      <c r="AO144" s="23">
        <v>0.7</v>
      </c>
      <c r="AP144" s="23">
        <v>5.8000000000000003E-2</v>
      </c>
      <c r="AQ144" s="23">
        <v>2.5000000000000001E-2</v>
      </c>
      <c r="AR144" s="23">
        <v>0</v>
      </c>
      <c r="AS144" t="str">
        <f t="shared" si="19"/>
        <v>None</v>
      </c>
      <c r="AT144" t="b">
        <v>1</v>
      </c>
    </row>
    <row r="145" spans="1:46" x14ac:dyDescent="0.3">
      <c r="A145" s="12" t="s">
        <v>219</v>
      </c>
      <c r="B145" s="8" t="s">
        <v>339</v>
      </c>
      <c r="C145" s="8"/>
      <c r="D145" s="8">
        <v>1</v>
      </c>
      <c r="E145" s="8"/>
      <c r="F145" s="8">
        <v>273.28496000000001</v>
      </c>
      <c r="G145" s="8">
        <v>3.4</v>
      </c>
      <c r="H145" s="8"/>
      <c r="I145" s="26">
        <v>0.21</v>
      </c>
      <c r="J145" s="8">
        <v>91773</v>
      </c>
      <c r="K145" s="8">
        <v>40</v>
      </c>
      <c r="L145" s="11">
        <f t="shared" si="16"/>
        <v>32</v>
      </c>
      <c r="M145" s="11">
        <f>K145-2*G145-VLOOKUP(Y145,鋼筋號數!$A$3:$C$13,2,FALSE)</f>
        <v>32.565000000000005</v>
      </c>
      <c r="N145" s="8">
        <v>40</v>
      </c>
      <c r="O145" s="8">
        <f t="shared" si="17"/>
        <v>1600</v>
      </c>
      <c r="P145" s="8">
        <v>140</v>
      </c>
      <c r="Q145" s="8">
        <v>140</v>
      </c>
      <c r="R145" s="5" t="s">
        <v>293</v>
      </c>
      <c r="S145" s="8"/>
      <c r="T145" s="26">
        <v>12</v>
      </c>
      <c r="U145" s="8">
        <v>5068.0084000000006</v>
      </c>
      <c r="V145" s="8"/>
      <c r="W145" s="8">
        <v>2.1399999999999997</v>
      </c>
      <c r="X145" s="11">
        <f t="shared" si="18"/>
        <v>34.24</v>
      </c>
      <c r="Y145" s="5" t="s">
        <v>289</v>
      </c>
      <c r="Z145" s="26">
        <v>4</v>
      </c>
      <c r="AA145" s="8"/>
      <c r="AB145" s="8">
        <v>5.2</v>
      </c>
      <c r="AC145" s="8">
        <v>5.2</v>
      </c>
      <c r="AD145" s="8">
        <v>4685.6134000000002</v>
      </c>
      <c r="AE145" s="8"/>
      <c r="AF145" s="8" t="s">
        <v>311</v>
      </c>
      <c r="AG145" s="11">
        <v>90</v>
      </c>
      <c r="AH145" s="15">
        <f>ROUND(AI145*(AB145*(N145-2*G145-VLOOKUP(Y145,鋼筋號數!$A$3:$C$13,2,FALSE))/100),2)</f>
        <v>1.27</v>
      </c>
      <c r="AI145" s="14">
        <f>ROUND(VLOOKUP(Y145,鋼筋號數!$A$3:$C$12,3,FALSE)*Z145/AB145/(N145-2*G145-VLOOKUP(Y145,鋼筋號數!$A$3:$C$12,2,FALSE))*100,2)</f>
        <v>0.75</v>
      </c>
      <c r="AJ145" s="8"/>
      <c r="AK145" s="23">
        <v>8.0000000000000002E-3</v>
      </c>
      <c r="AL145" s="23">
        <v>0.95</v>
      </c>
      <c r="AM145" s="23">
        <v>1.7</v>
      </c>
      <c r="AN145" s="25">
        <v>0.95</v>
      </c>
      <c r="AO145" s="23">
        <v>0.65</v>
      </c>
      <c r="AP145" s="23">
        <v>5.5E-2</v>
      </c>
      <c r="AQ145" s="23">
        <v>2.5000000000000001E-2</v>
      </c>
      <c r="AR145" s="23">
        <v>0</v>
      </c>
      <c r="AS145" t="str">
        <f t="shared" si="19"/>
        <v>None</v>
      </c>
      <c r="AT145" t="b">
        <v>1</v>
      </c>
    </row>
    <row r="146" spans="1:46" x14ac:dyDescent="0.3">
      <c r="A146" s="12" t="s">
        <v>220</v>
      </c>
      <c r="B146" s="8" t="s">
        <v>339</v>
      </c>
      <c r="C146" s="8"/>
      <c r="D146" s="8">
        <v>1</v>
      </c>
      <c r="E146" s="8"/>
      <c r="F146" s="8">
        <v>269.20607999999999</v>
      </c>
      <c r="G146" s="8">
        <v>3.4</v>
      </c>
      <c r="H146" s="8"/>
      <c r="I146" s="26">
        <v>0.107</v>
      </c>
      <c r="J146" s="8">
        <v>45886.5</v>
      </c>
      <c r="K146" s="8">
        <v>40</v>
      </c>
      <c r="L146" s="11">
        <f t="shared" si="16"/>
        <v>32</v>
      </c>
      <c r="M146" s="11">
        <f>K146-2*G146-VLOOKUP(Y146,鋼筋號數!$A$3:$C$13,2,FALSE)</f>
        <v>32.565000000000005</v>
      </c>
      <c r="N146" s="8">
        <v>40</v>
      </c>
      <c r="O146" s="8">
        <f t="shared" si="17"/>
        <v>1600</v>
      </c>
      <c r="P146" s="8">
        <v>140</v>
      </c>
      <c r="Q146" s="8">
        <v>140</v>
      </c>
      <c r="R146" s="5" t="s">
        <v>293</v>
      </c>
      <c r="S146" s="8"/>
      <c r="T146" s="26">
        <v>12</v>
      </c>
      <c r="U146" s="8">
        <v>5068.0084000000006</v>
      </c>
      <c r="V146" s="8"/>
      <c r="W146" s="8">
        <v>2.1399999999999997</v>
      </c>
      <c r="X146" s="11">
        <f t="shared" si="18"/>
        <v>34.24</v>
      </c>
      <c r="Y146" s="5" t="s">
        <v>289</v>
      </c>
      <c r="Z146" s="26">
        <v>4</v>
      </c>
      <c r="AA146" s="8"/>
      <c r="AB146" s="8">
        <v>5.4</v>
      </c>
      <c r="AC146" s="8">
        <v>5.4</v>
      </c>
      <c r="AD146" s="8">
        <v>4685.6134000000002</v>
      </c>
      <c r="AE146" s="8"/>
      <c r="AF146" s="8" t="s">
        <v>311</v>
      </c>
      <c r="AG146" s="11">
        <v>90</v>
      </c>
      <c r="AH146" s="15">
        <f>ROUND(AI146*(AB146*(N146-2*G146-VLOOKUP(Y146,鋼筋號數!$A$3:$C$13,2,FALSE))/100),2)</f>
        <v>1.27</v>
      </c>
      <c r="AI146" s="14">
        <f>ROUND(VLOOKUP(Y146,鋼筋號數!$A$3:$C$12,3,FALSE)*Z146/AB146/(N146-2*G146-VLOOKUP(Y146,鋼筋號數!$A$3:$C$12,2,FALSE))*100,2)</f>
        <v>0.72</v>
      </c>
      <c r="AJ146" s="8"/>
      <c r="AK146" s="23">
        <v>8.0000000000000002E-3</v>
      </c>
      <c r="AL146" s="23">
        <v>1.1000000000000001</v>
      </c>
      <c r="AM146" s="23">
        <v>2</v>
      </c>
      <c r="AN146" s="25">
        <v>0.95</v>
      </c>
      <c r="AO146" s="23">
        <v>0.7</v>
      </c>
      <c r="AP146" s="23">
        <v>5.3999999999999999E-2</v>
      </c>
      <c r="AQ146" s="23">
        <v>2.5000000000000001E-2</v>
      </c>
      <c r="AR146" s="23">
        <v>0</v>
      </c>
      <c r="AS146" t="str">
        <f t="shared" si="19"/>
        <v>None</v>
      </c>
      <c r="AT146" t="b">
        <v>1</v>
      </c>
    </row>
    <row r="147" spans="1:46" x14ac:dyDescent="0.3">
      <c r="A147" s="12" t="s">
        <v>221</v>
      </c>
      <c r="B147" s="8" t="s">
        <v>339</v>
      </c>
      <c r="C147" s="8"/>
      <c r="D147" s="8">
        <v>1</v>
      </c>
      <c r="E147" s="8"/>
      <c r="F147" s="8">
        <v>280.423</v>
      </c>
      <c r="G147" s="8">
        <v>3.4</v>
      </c>
      <c r="H147" s="8"/>
      <c r="I147" s="26">
        <v>0.154</v>
      </c>
      <c r="J147" s="8">
        <v>68829.75</v>
      </c>
      <c r="K147" s="8">
        <v>40</v>
      </c>
      <c r="L147" s="11">
        <f t="shared" si="16"/>
        <v>32</v>
      </c>
      <c r="M147" s="11">
        <f>K147-2*G147-VLOOKUP(Y147,鋼筋號數!$A$3:$C$13,2,FALSE)</f>
        <v>32.565000000000005</v>
      </c>
      <c r="N147" s="8">
        <v>40</v>
      </c>
      <c r="O147" s="8">
        <f t="shared" si="17"/>
        <v>1600</v>
      </c>
      <c r="P147" s="8">
        <v>140</v>
      </c>
      <c r="Q147" s="8">
        <v>140</v>
      </c>
      <c r="R147" s="5" t="s">
        <v>293</v>
      </c>
      <c r="S147" s="8"/>
      <c r="T147" s="26">
        <v>12</v>
      </c>
      <c r="U147" s="8">
        <v>5068.0084000000006</v>
      </c>
      <c r="V147" s="8"/>
      <c r="W147" s="8">
        <v>2.1399999999999997</v>
      </c>
      <c r="X147" s="11">
        <f t="shared" si="18"/>
        <v>34.24</v>
      </c>
      <c r="Y147" s="5" t="s">
        <v>289</v>
      </c>
      <c r="Z147" s="26">
        <v>4</v>
      </c>
      <c r="AA147" s="8"/>
      <c r="AB147" s="8">
        <v>5.4</v>
      </c>
      <c r="AC147" s="8">
        <v>5.4</v>
      </c>
      <c r="AD147" s="8">
        <v>4685.6134000000002</v>
      </c>
      <c r="AE147" s="8"/>
      <c r="AF147" s="8" t="s">
        <v>311</v>
      </c>
      <c r="AG147" s="11">
        <v>90</v>
      </c>
      <c r="AH147" s="15">
        <f>ROUND(AI147*(AB147*(N147-2*G147-VLOOKUP(Y147,鋼筋號數!$A$3:$C$13,2,FALSE))/100),2)</f>
        <v>1.27</v>
      </c>
      <c r="AI147" s="14">
        <f>ROUND(VLOOKUP(Y147,鋼筋號數!$A$3:$C$12,3,FALSE)*Z147/AB147/(N147-2*G147-VLOOKUP(Y147,鋼筋號數!$A$3:$C$12,2,FALSE))*100,2)</f>
        <v>0.72</v>
      </c>
      <c r="AJ147" s="8"/>
      <c r="AK147" s="23">
        <v>0.01</v>
      </c>
      <c r="AL147" s="23">
        <v>1.07</v>
      </c>
      <c r="AM147" s="23">
        <v>2.5</v>
      </c>
      <c r="AN147" s="25">
        <v>0.95</v>
      </c>
      <c r="AO147" s="23">
        <v>0.7</v>
      </c>
      <c r="AP147" s="23">
        <v>0.06</v>
      </c>
      <c r="AQ147" s="23">
        <v>2.8000000000000001E-2</v>
      </c>
      <c r="AR147" s="23">
        <v>0</v>
      </c>
      <c r="AS147" t="str">
        <f t="shared" si="19"/>
        <v>None</v>
      </c>
      <c r="AT147" t="b">
        <v>1</v>
      </c>
    </row>
    <row r="148" spans="1:46" x14ac:dyDescent="0.3">
      <c r="A148" s="12" t="s">
        <v>222</v>
      </c>
      <c r="B148" s="8" t="s">
        <v>339</v>
      </c>
      <c r="C148" s="8"/>
      <c r="D148" s="8">
        <v>1</v>
      </c>
      <c r="E148" s="8"/>
      <c r="F148" s="8">
        <v>274.30468000000002</v>
      </c>
      <c r="G148" s="8">
        <v>3.4</v>
      </c>
      <c r="H148" s="8"/>
      <c r="I148" s="26">
        <v>0.20899999999999999</v>
      </c>
      <c r="J148" s="8">
        <v>91773</v>
      </c>
      <c r="K148" s="8">
        <v>40</v>
      </c>
      <c r="L148" s="11">
        <f t="shared" si="16"/>
        <v>32</v>
      </c>
      <c r="M148" s="11">
        <f>K148-2*G148-VLOOKUP(Y148,鋼筋號數!$A$3:$C$13,2,FALSE)</f>
        <v>32.565000000000005</v>
      </c>
      <c r="N148" s="8">
        <v>40</v>
      </c>
      <c r="O148" s="8">
        <f t="shared" si="17"/>
        <v>1600</v>
      </c>
      <c r="P148" s="8">
        <v>140</v>
      </c>
      <c r="Q148" s="8">
        <v>140</v>
      </c>
      <c r="R148" s="5" t="s">
        <v>293</v>
      </c>
      <c r="S148" s="8"/>
      <c r="T148" s="26">
        <v>12</v>
      </c>
      <c r="U148" s="8">
        <v>5068.0084000000006</v>
      </c>
      <c r="V148" s="8"/>
      <c r="W148" s="8">
        <v>2.1399999999999997</v>
      </c>
      <c r="X148" s="11">
        <f t="shared" si="18"/>
        <v>34.24</v>
      </c>
      <c r="Y148" s="5" t="s">
        <v>289</v>
      </c>
      <c r="Z148" s="26">
        <v>4</v>
      </c>
      <c r="AA148" s="8"/>
      <c r="AB148" s="8">
        <v>5.4</v>
      </c>
      <c r="AC148" s="8">
        <v>5.4</v>
      </c>
      <c r="AD148" s="8">
        <v>4685.6134000000002</v>
      </c>
      <c r="AE148" s="8"/>
      <c r="AF148" s="8" t="s">
        <v>311</v>
      </c>
      <c r="AG148" s="11">
        <v>90</v>
      </c>
      <c r="AH148" s="15">
        <f>ROUND(AI148*(AB148*(N148-2*G148-VLOOKUP(Y148,鋼筋號數!$A$3:$C$13,2,FALSE))/100),2)</f>
        <v>1.27</v>
      </c>
      <c r="AI148" s="14">
        <f>ROUND(VLOOKUP(Y148,鋼筋號數!$A$3:$C$12,3,FALSE)*Z148/AB148/(N148-2*G148-VLOOKUP(Y148,鋼筋號數!$A$3:$C$12,2,FALSE))*100,2)</f>
        <v>0.72</v>
      </c>
      <c r="AJ148" s="8"/>
      <c r="AK148" s="23">
        <v>8.9999999999999993E-3</v>
      </c>
      <c r="AL148" s="25">
        <v>1</v>
      </c>
      <c r="AM148" s="23">
        <v>2.2000000000000002</v>
      </c>
      <c r="AN148" s="25">
        <v>0.95</v>
      </c>
      <c r="AO148" s="23">
        <v>0.7</v>
      </c>
      <c r="AP148" s="23">
        <v>6.5000000000000002E-2</v>
      </c>
      <c r="AQ148" s="23">
        <v>0.03</v>
      </c>
      <c r="AR148" s="23">
        <v>0</v>
      </c>
      <c r="AS148" t="str">
        <f t="shared" si="19"/>
        <v>None</v>
      </c>
      <c r="AT148" t="b">
        <v>1</v>
      </c>
    </row>
    <row r="149" spans="1:46" x14ac:dyDescent="0.3">
      <c r="A149" s="12" t="s">
        <v>223</v>
      </c>
      <c r="B149" s="8" t="s">
        <v>340</v>
      </c>
      <c r="C149" s="8"/>
      <c r="D149" s="8">
        <v>1</v>
      </c>
      <c r="E149" s="8"/>
      <c r="F149" s="8">
        <v>846.36760000000004</v>
      </c>
      <c r="G149" s="14">
        <v>1.1499999999999999</v>
      </c>
      <c r="H149" s="8"/>
      <c r="I149" s="14">
        <v>0</v>
      </c>
      <c r="J149" s="14">
        <f>I149*F149*O149</f>
        <v>0</v>
      </c>
      <c r="K149" s="8">
        <v>50.8</v>
      </c>
      <c r="L149" s="11">
        <f t="shared" si="16"/>
        <v>40.64</v>
      </c>
      <c r="M149" s="11">
        <f>K149-2*G149-VLOOKUP(Y149,鋼筋號數!$A$3:$C$13,2,FALSE)</f>
        <v>47.546999999999997</v>
      </c>
      <c r="N149" s="8">
        <v>30.5</v>
      </c>
      <c r="O149" s="8">
        <f t="shared" si="17"/>
        <v>1549.3999999999999</v>
      </c>
      <c r="P149" s="8">
        <v>182.9</v>
      </c>
      <c r="Q149" s="8">
        <v>182.9</v>
      </c>
      <c r="R149" s="5" t="s">
        <v>295</v>
      </c>
      <c r="S149" s="8"/>
      <c r="T149" s="26">
        <v>8</v>
      </c>
      <c r="U149" s="14">
        <v>4221.6251000000002</v>
      </c>
      <c r="V149" s="8"/>
      <c r="W149" s="8">
        <v>2.5299999999999998</v>
      </c>
      <c r="X149" s="11">
        <f t="shared" si="18"/>
        <v>39.200000000000003</v>
      </c>
      <c r="Y149" s="5" t="s">
        <v>290</v>
      </c>
      <c r="Z149" s="26">
        <v>4</v>
      </c>
      <c r="AA149" s="8"/>
      <c r="AB149" s="8">
        <v>7.5</v>
      </c>
      <c r="AC149" s="8">
        <v>7.5</v>
      </c>
      <c r="AD149" s="14">
        <v>4221.6251000000002</v>
      </c>
      <c r="AE149" s="8"/>
      <c r="AF149" s="8" t="s">
        <v>301</v>
      </c>
      <c r="AG149" s="11">
        <v>90</v>
      </c>
      <c r="AH149" s="15">
        <f>ROUND(AI149*(AB149*(N149-2*G149-VLOOKUP(Y149,鋼筋號數!$A$3:$C$13,2,FALSE))/100),2)</f>
        <v>2.84</v>
      </c>
      <c r="AI149" s="14">
        <f>ROUND(VLOOKUP(Y149,鋼筋號數!$A$3:$C$12,3,FALSE)*Z149/AB149/(N149-2*G149-VLOOKUP(Y149,鋼筋號數!$A$3:$C$12,2,FALSE))*100,2)</f>
        <v>1.39</v>
      </c>
      <c r="AJ149" s="8">
        <v>1.1000000000000001</v>
      </c>
      <c r="AK149" s="23">
        <v>6.0000000000000001E-3</v>
      </c>
      <c r="AL149" s="27">
        <v>0.85</v>
      </c>
      <c r="AM149" s="27">
        <v>1.6</v>
      </c>
      <c r="AN149" s="25">
        <v>0.95</v>
      </c>
      <c r="AO149" s="23">
        <v>0.38</v>
      </c>
      <c r="AP149" s="23">
        <v>0.06</v>
      </c>
      <c r="AQ149" s="27">
        <v>2.1000000000000001E-2</v>
      </c>
      <c r="AR149" s="23">
        <v>0</v>
      </c>
      <c r="AS149" t="b">
        <f t="shared" si="19"/>
        <v>1</v>
      </c>
      <c r="AT149" t="b">
        <v>1</v>
      </c>
    </row>
    <row r="150" spans="1:46" x14ac:dyDescent="0.3">
      <c r="A150" s="12" t="s">
        <v>224</v>
      </c>
      <c r="B150" s="8" t="s">
        <v>340</v>
      </c>
      <c r="C150" s="8"/>
      <c r="D150" s="8">
        <v>1</v>
      </c>
      <c r="E150" s="8"/>
      <c r="F150" s="8">
        <v>846.36760000000004</v>
      </c>
      <c r="G150" s="14">
        <v>1.1499999999999999</v>
      </c>
      <c r="H150" s="8"/>
      <c r="I150" s="26">
        <v>0.12</v>
      </c>
      <c r="J150" s="8">
        <v>157339.71</v>
      </c>
      <c r="K150" s="8">
        <v>50.8</v>
      </c>
      <c r="L150" s="11">
        <f t="shared" si="16"/>
        <v>40.64</v>
      </c>
      <c r="M150" s="11">
        <f>K150-2*G150-VLOOKUP(Y150,鋼筋號數!$A$3:$C$13,2,FALSE)</f>
        <v>47.546999999999997</v>
      </c>
      <c r="N150" s="8">
        <v>30.5</v>
      </c>
      <c r="O150" s="8">
        <f t="shared" si="17"/>
        <v>1549.3999999999999</v>
      </c>
      <c r="P150" s="8">
        <v>182.9</v>
      </c>
      <c r="Q150" s="8">
        <v>182.9</v>
      </c>
      <c r="R150" s="5" t="s">
        <v>295</v>
      </c>
      <c r="S150" s="8"/>
      <c r="T150" s="26">
        <v>8</v>
      </c>
      <c r="U150" s="14">
        <v>4221.6251000000002</v>
      </c>
      <c r="V150" s="8"/>
      <c r="W150" s="8">
        <v>2.5299999999999998</v>
      </c>
      <c r="X150" s="11">
        <f t="shared" si="18"/>
        <v>39.200000000000003</v>
      </c>
      <c r="Y150" s="5" t="s">
        <v>290</v>
      </c>
      <c r="Z150" s="26">
        <v>4</v>
      </c>
      <c r="AA150" s="8"/>
      <c r="AB150" s="8">
        <v>7.5</v>
      </c>
      <c r="AC150" s="8">
        <v>7.5</v>
      </c>
      <c r="AD150" s="14">
        <v>4221.6251000000002</v>
      </c>
      <c r="AE150" s="8"/>
      <c r="AF150" s="8" t="s">
        <v>301</v>
      </c>
      <c r="AG150" s="11">
        <v>90</v>
      </c>
      <c r="AH150" s="15">
        <f>ROUND(AI150*(AB150*(N150-2*G150-VLOOKUP(Y150,鋼筋號數!$A$3:$C$13,2,FALSE))/100),2)</f>
        <v>2.84</v>
      </c>
      <c r="AI150" s="14">
        <f>ROUND(VLOOKUP(Y150,鋼筋號數!$A$3:$C$12,3,FALSE)*Z150/AB150/(N150-2*G150-VLOOKUP(Y150,鋼筋號數!$A$3:$C$12,2,FALSE))*100,2)</f>
        <v>1.39</v>
      </c>
      <c r="AJ150" s="8"/>
      <c r="AK150" s="23">
        <v>6.0000000000000001E-3</v>
      </c>
      <c r="AL150" s="23">
        <v>0.9</v>
      </c>
      <c r="AM150" s="23">
        <v>1.5</v>
      </c>
      <c r="AN150" s="25">
        <v>0.95</v>
      </c>
      <c r="AO150" s="23">
        <v>0.35</v>
      </c>
      <c r="AP150" s="23">
        <v>0.05</v>
      </c>
      <c r="AQ150" s="23">
        <v>1.4999999999999999E-2</v>
      </c>
      <c r="AR150" s="23">
        <v>0</v>
      </c>
      <c r="AS150" t="b">
        <f t="shared" si="19"/>
        <v>1</v>
      </c>
      <c r="AT150" t="b">
        <v>1</v>
      </c>
    </row>
    <row r="151" spans="1:46" x14ac:dyDescent="0.3">
      <c r="A151" s="12" t="s">
        <v>225</v>
      </c>
      <c r="B151" s="8" t="s">
        <v>340</v>
      </c>
      <c r="C151" s="8"/>
      <c r="D151" s="8">
        <v>1</v>
      </c>
      <c r="E151" s="8"/>
      <c r="F151" s="8">
        <v>846.36760000000004</v>
      </c>
      <c r="G151" s="14">
        <v>1.1499999999999999</v>
      </c>
      <c r="H151" s="8"/>
      <c r="I151" s="26">
        <v>0.16</v>
      </c>
      <c r="J151" s="8">
        <v>209854.26</v>
      </c>
      <c r="K151" s="8">
        <v>50.8</v>
      </c>
      <c r="L151" s="11">
        <f t="shared" si="16"/>
        <v>40.64</v>
      </c>
      <c r="M151" s="11">
        <f>K151-2*G151-VLOOKUP(Y151,鋼筋號數!$A$3:$C$13,2,FALSE)</f>
        <v>47.546999999999997</v>
      </c>
      <c r="N151" s="8">
        <v>30.5</v>
      </c>
      <c r="O151" s="8">
        <f t="shared" si="17"/>
        <v>1549.3999999999999</v>
      </c>
      <c r="P151" s="8">
        <v>182.9</v>
      </c>
      <c r="Q151" s="8">
        <v>182.9</v>
      </c>
      <c r="R151" s="5" t="s">
        <v>295</v>
      </c>
      <c r="S151" s="8"/>
      <c r="T151" s="26">
        <v>8</v>
      </c>
      <c r="U151" s="14">
        <v>4221.6251000000002</v>
      </c>
      <c r="V151" s="8"/>
      <c r="W151" s="8">
        <v>2.5299999999999998</v>
      </c>
      <c r="X151" s="11">
        <f t="shared" si="18"/>
        <v>39.200000000000003</v>
      </c>
      <c r="Y151" s="5" t="s">
        <v>290</v>
      </c>
      <c r="Z151" s="26">
        <v>4</v>
      </c>
      <c r="AA151" s="8"/>
      <c r="AB151" s="8">
        <v>7.5</v>
      </c>
      <c r="AC151" s="8">
        <v>7.5</v>
      </c>
      <c r="AD151" s="14">
        <v>4221.6251000000002</v>
      </c>
      <c r="AE151" s="8"/>
      <c r="AF151" s="8" t="s">
        <v>301</v>
      </c>
      <c r="AG151" s="11">
        <v>90</v>
      </c>
      <c r="AH151" s="15">
        <f>ROUND(AI151*(AB151*(N151-2*G151-VLOOKUP(Y151,鋼筋號數!$A$3:$C$13,2,FALSE))/100),2)</f>
        <v>2.84</v>
      </c>
      <c r="AI151" s="14">
        <f>ROUND(VLOOKUP(Y151,鋼筋號數!$A$3:$C$12,3,FALSE)*Z151/AB151/(N151-2*G151-VLOOKUP(Y151,鋼筋號數!$A$3:$C$12,2,FALSE))*100,2)</f>
        <v>1.39</v>
      </c>
      <c r="AJ151" s="8"/>
      <c r="AK151" s="23">
        <v>6.0000000000000001E-3</v>
      </c>
      <c r="AL151" s="23">
        <v>0.65</v>
      </c>
      <c r="AM151" s="23">
        <v>1.5</v>
      </c>
      <c r="AN151" s="25">
        <v>0.95</v>
      </c>
      <c r="AO151" s="23">
        <v>0.25</v>
      </c>
      <c r="AP151" s="23">
        <v>0.04</v>
      </c>
      <c r="AQ151" s="23">
        <v>1.4999999999999999E-2</v>
      </c>
      <c r="AR151" s="23">
        <v>0</v>
      </c>
      <c r="AS151" t="b">
        <f t="shared" si="19"/>
        <v>1</v>
      </c>
      <c r="AT151" t="b">
        <v>1</v>
      </c>
    </row>
    <row r="152" spans="1:46" x14ac:dyDescent="0.3">
      <c r="A152" s="12" t="s">
        <v>226</v>
      </c>
      <c r="B152" s="8" t="s">
        <v>341</v>
      </c>
      <c r="C152" s="8"/>
      <c r="D152" s="8">
        <v>1</v>
      </c>
      <c r="E152" s="8"/>
      <c r="F152" s="8">
        <v>1047.25244</v>
      </c>
      <c r="G152" s="8">
        <v>1.1099999999999999</v>
      </c>
      <c r="H152" s="8"/>
      <c r="I152" s="14">
        <v>0.2</v>
      </c>
      <c r="J152" s="14">
        <f>I152*F152*O152</f>
        <v>48646.467661708804</v>
      </c>
      <c r="K152" s="8">
        <v>15.24</v>
      </c>
      <c r="L152" s="11">
        <f t="shared" si="16"/>
        <v>12.192</v>
      </c>
      <c r="M152" s="11">
        <f>K152-2*G152-VLOOKUP(Y152,鋼筋號數!$A$3:$C$13,2,FALSE)</f>
        <v>12.702</v>
      </c>
      <c r="N152" s="8">
        <v>15.24</v>
      </c>
      <c r="O152" s="8">
        <f t="shared" si="17"/>
        <v>232.2576</v>
      </c>
      <c r="P152" s="8">
        <v>59.69</v>
      </c>
      <c r="Q152" s="8">
        <v>59.69</v>
      </c>
      <c r="R152" s="5" t="s">
        <v>290</v>
      </c>
      <c r="S152" s="8"/>
      <c r="T152" s="26">
        <v>8</v>
      </c>
      <c r="U152" s="8">
        <v>5272.9721200000004</v>
      </c>
      <c r="V152" s="8"/>
      <c r="W152" s="8">
        <v>2.4500000000000002</v>
      </c>
      <c r="X152" s="11">
        <f t="shared" si="18"/>
        <v>5.69</v>
      </c>
      <c r="Y152" s="5" t="s">
        <v>313</v>
      </c>
      <c r="Z152" s="26">
        <v>3</v>
      </c>
      <c r="AA152" s="8"/>
      <c r="AB152" s="8">
        <v>2.54</v>
      </c>
      <c r="AC152" s="8">
        <v>2.54</v>
      </c>
      <c r="AD152" s="8">
        <v>8086.3796000000002</v>
      </c>
      <c r="AE152" s="8"/>
      <c r="AF152" s="8" t="s">
        <v>301</v>
      </c>
      <c r="AG152" s="11">
        <v>90</v>
      </c>
      <c r="AH152" s="15">
        <f>ROUND(AI152*(AB152*(N152-2*G152-VLOOKUP(Y152,鋼筋號數!$A$3:$C$13,2,FALSE))/100),2)</f>
        <v>0.24</v>
      </c>
      <c r="AI152" s="14">
        <f>ROUND(VLOOKUP(Y152,鋼筋號數!$A$3:$C$12,3,FALSE)*Z152/AB152/(N152-2*G152-VLOOKUP(Y152,鋼筋號數!$A$3:$C$12,2,FALSE))*100,2)</f>
        <v>0.74</v>
      </c>
      <c r="AJ152" s="8"/>
      <c r="AK152" s="23">
        <v>1.7000000000000001E-2</v>
      </c>
      <c r="AL152" s="23">
        <v>0.7</v>
      </c>
      <c r="AM152" s="23">
        <v>1.1000000000000001</v>
      </c>
      <c r="AN152" s="23">
        <v>0.75</v>
      </c>
      <c r="AO152" s="23">
        <v>0.32</v>
      </c>
      <c r="AP152" s="23">
        <v>4.8000000000000001E-2</v>
      </c>
      <c r="AQ152" s="23">
        <v>0.02</v>
      </c>
      <c r="AR152" s="23">
        <v>0</v>
      </c>
      <c r="AS152" t="b">
        <f t="shared" si="19"/>
        <v>1</v>
      </c>
      <c r="AT152" t="b">
        <v>1</v>
      </c>
    </row>
    <row r="153" spans="1:46" x14ac:dyDescent="0.3">
      <c r="A153" s="12" t="s">
        <v>227</v>
      </c>
      <c r="B153" s="8" t="s">
        <v>341</v>
      </c>
      <c r="C153" s="8"/>
      <c r="D153" s="8">
        <v>1</v>
      </c>
      <c r="E153" s="8"/>
      <c r="F153" s="8">
        <v>880.01836000000003</v>
      </c>
      <c r="G153" s="8">
        <v>1.1099999999999999</v>
      </c>
      <c r="H153" s="8"/>
      <c r="I153" s="26">
        <v>0.2</v>
      </c>
      <c r="J153" s="8">
        <v>40889.97</v>
      </c>
      <c r="K153" s="8">
        <v>15.24</v>
      </c>
      <c r="L153" s="11">
        <f t="shared" si="16"/>
        <v>12.192</v>
      </c>
      <c r="M153" s="11">
        <f>K153-2*G153-VLOOKUP(Y153,鋼筋號數!$A$3:$C$13,2,FALSE)</f>
        <v>12.702</v>
      </c>
      <c r="N153" s="8">
        <v>15.24</v>
      </c>
      <c r="O153" s="8">
        <f t="shared" si="17"/>
        <v>232.2576</v>
      </c>
      <c r="P153" s="8">
        <v>59.69</v>
      </c>
      <c r="Q153" s="8">
        <v>59.69</v>
      </c>
      <c r="R153" s="5" t="s">
        <v>290</v>
      </c>
      <c r="S153" s="8"/>
      <c r="T153" s="26">
        <v>8</v>
      </c>
      <c r="U153" s="8">
        <v>5272.9721200000004</v>
      </c>
      <c r="V153" s="8"/>
      <c r="W153" s="8">
        <v>2.4500000000000002</v>
      </c>
      <c r="X153" s="11">
        <f t="shared" si="18"/>
        <v>5.69</v>
      </c>
      <c r="Y153" s="5" t="s">
        <v>313</v>
      </c>
      <c r="Z153" s="26">
        <v>3</v>
      </c>
      <c r="AA153" s="8"/>
      <c r="AB153" s="8">
        <v>2.54</v>
      </c>
      <c r="AC153" s="8">
        <v>2.54</v>
      </c>
      <c r="AD153" s="8">
        <v>8086.3796000000002</v>
      </c>
      <c r="AE153" s="8"/>
      <c r="AF153" s="8" t="s">
        <v>301</v>
      </c>
      <c r="AG153" s="11">
        <v>90</v>
      </c>
      <c r="AH153" s="15">
        <f>ROUND(AI153*(AB153*(N153-2*G153-VLOOKUP(Y153,鋼筋號數!$A$3:$C$13,2,FALSE))/100),2)</f>
        <v>0.24</v>
      </c>
      <c r="AI153" s="14">
        <f>ROUND(VLOOKUP(Y153,鋼筋號數!$A$3:$C$12,3,FALSE)*Z153/AB153/(N153-2*G153-VLOOKUP(Y153,鋼筋號數!$A$3:$C$12,2,FALSE))*100,2)</f>
        <v>0.74</v>
      </c>
      <c r="AJ153" s="8"/>
      <c r="AK153" s="23">
        <v>6.0000000000000001E-3</v>
      </c>
      <c r="AL153" s="23">
        <v>0.7</v>
      </c>
      <c r="AM153" s="23">
        <v>1</v>
      </c>
      <c r="AN153" s="25">
        <v>0.95</v>
      </c>
      <c r="AO153" s="23">
        <v>0.4</v>
      </c>
      <c r="AP153" s="23">
        <v>0.04</v>
      </c>
      <c r="AQ153" s="23">
        <v>1.4999999999999999E-2</v>
      </c>
      <c r="AR153" s="23">
        <v>0</v>
      </c>
      <c r="AS153" t="b">
        <f t="shared" si="19"/>
        <v>1</v>
      </c>
      <c r="AT153" t="b">
        <v>1</v>
      </c>
    </row>
    <row r="154" spans="1:46" x14ac:dyDescent="0.3">
      <c r="A154" s="29" t="s">
        <v>376</v>
      </c>
      <c r="B154" s="8" t="s">
        <v>341</v>
      </c>
      <c r="C154" s="8"/>
      <c r="D154" s="8">
        <v>1</v>
      </c>
      <c r="E154" s="8"/>
      <c r="F154" s="8">
        <v>892.255</v>
      </c>
      <c r="G154" s="8">
        <v>1.1099999999999999</v>
      </c>
      <c r="H154" s="8"/>
      <c r="I154" s="14">
        <v>0.1</v>
      </c>
      <c r="J154" s="14">
        <f>F154*I154*O154</f>
        <v>20723.300488800003</v>
      </c>
      <c r="K154" s="8">
        <v>15.24</v>
      </c>
      <c r="L154" s="11">
        <f t="shared" si="16"/>
        <v>12.192</v>
      </c>
      <c r="M154" s="11">
        <f>K154-2*G154-VLOOKUP(Y154,[1]鋼筋號數!$A$3:$C$13,2,FALSE)</f>
        <v>12.702</v>
      </c>
      <c r="N154" s="8">
        <v>15.24</v>
      </c>
      <c r="O154" s="8">
        <f t="shared" si="17"/>
        <v>232.2576</v>
      </c>
      <c r="P154" s="8">
        <v>59.69</v>
      </c>
      <c r="Q154" s="8">
        <v>59.69</v>
      </c>
      <c r="R154" s="5" t="s">
        <v>290</v>
      </c>
      <c r="S154" s="8"/>
      <c r="T154" s="26">
        <v>8</v>
      </c>
      <c r="U154" s="8">
        <v>4640.7457200000008</v>
      </c>
      <c r="V154" s="8"/>
      <c r="W154" s="8">
        <v>2.4500000000000002</v>
      </c>
      <c r="X154" s="11">
        <f t="shared" si="18"/>
        <v>5.69</v>
      </c>
      <c r="Y154" s="5" t="s">
        <v>313</v>
      </c>
      <c r="Z154" s="8">
        <v>3</v>
      </c>
      <c r="AA154" s="8"/>
      <c r="AB154" s="8">
        <v>2.54</v>
      </c>
      <c r="AC154" s="8">
        <v>2.54</v>
      </c>
      <c r="AD154" s="8">
        <v>8086.3796000000002</v>
      </c>
      <c r="AE154" s="8"/>
      <c r="AF154" s="8" t="s">
        <v>300</v>
      </c>
      <c r="AG154" s="11">
        <v>90</v>
      </c>
      <c r="AH154" s="15">
        <f>ROUND(AI154*(AB154*(N154-2*G154-VLOOKUP(Y154,[1]鋼筋號數!$A$3:$C$13,2,FALSE))/100),2)</f>
        <v>0.24</v>
      </c>
      <c r="AI154" s="14">
        <f>ROUND(VLOOKUP(Y154,[1]鋼筋號數!$A$3:$C$12,3,FALSE)*Z154/AB154/(N154-2*G154-VLOOKUP(Y154,[1]鋼筋號數!$A$3:$C$12,2,FALSE))*100,2)</f>
        <v>0.74</v>
      </c>
      <c r="AJ154" s="8"/>
      <c r="AK154">
        <v>4.0000000000000001E-3</v>
      </c>
      <c r="AL154">
        <v>0.95</v>
      </c>
      <c r="AM154">
        <v>1.3</v>
      </c>
      <c r="AN154">
        <v>0.9</v>
      </c>
      <c r="AO154">
        <v>0.4</v>
      </c>
      <c r="AP154">
        <v>0.05</v>
      </c>
      <c r="AQ154">
        <v>0.02</v>
      </c>
      <c r="AR154" s="23">
        <v>0</v>
      </c>
      <c r="AS154" t="b">
        <f t="shared" si="19"/>
        <v>1</v>
      </c>
      <c r="AT154" t="b">
        <v>1</v>
      </c>
    </row>
    <row r="155" spans="1:46" x14ac:dyDescent="0.3">
      <c r="A155" s="29" t="s">
        <v>377</v>
      </c>
      <c r="B155" s="8" t="s">
        <v>341</v>
      </c>
      <c r="C155" s="8"/>
      <c r="D155" s="8">
        <v>1</v>
      </c>
      <c r="E155" s="8"/>
      <c r="F155" s="8">
        <v>850.44648000000007</v>
      </c>
      <c r="G155" s="8">
        <v>1.1099999999999999</v>
      </c>
      <c r="H155" s="8"/>
      <c r="I155" s="26">
        <v>0.1</v>
      </c>
      <c r="J155" s="8">
        <v>19782.18</v>
      </c>
      <c r="K155" s="8">
        <v>15.24</v>
      </c>
      <c r="L155" s="11">
        <f t="shared" si="16"/>
        <v>12.192</v>
      </c>
      <c r="M155" s="11">
        <f>K155-2*G155-VLOOKUP(Y155,[1]鋼筋號數!$A$3:$C$13,2,FALSE)</f>
        <v>12.702</v>
      </c>
      <c r="N155" s="8">
        <v>15.24</v>
      </c>
      <c r="O155" s="8">
        <f t="shared" si="17"/>
        <v>232.2576</v>
      </c>
      <c r="P155" s="8">
        <v>59.69</v>
      </c>
      <c r="Q155" s="8">
        <v>59.69</v>
      </c>
      <c r="R155" s="5" t="s">
        <v>290</v>
      </c>
      <c r="S155" s="8"/>
      <c r="T155" s="26">
        <v>8</v>
      </c>
      <c r="U155" s="8">
        <v>4640.7457200000008</v>
      </c>
      <c r="V155" s="8"/>
      <c r="W155" s="8">
        <v>2.4500000000000002</v>
      </c>
      <c r="X155" s="11">
        <f t="shared" si="18"/>
        <v>5.69</v>
      </c>
      <c r="Y155" s="5" t="s">
        <v>313</v>
      </c>
      <c r="Z155" s="8">
        <v>3</v>
      </c>
      <c r="AA155" s="8"/>
      <c r="AB155" s="8">
        <v>2.54</v>
      </c>
      <c r="AC155" s="8">
        <v>2.54</v>
      </c>
      <c r="AD155" s="8">
        <v>8086.3796000000002</v>
      </c>
      <c r="AE155" s="8"/>
      <c r="AF155" s="8" t="s">
        <v>300</v>
      </c>
      <c r="AG155" s="11">
        <v>90</v>
      </c>
      <c r="AH155" s="15">
        <f>ROUND(AI155*(AB155*(N155-2*G155-VLOOKUP(Y155,[1]鋼筋號數!$A$3:$C$13,2,FALSE))/100),2)</f>
        <v>0.24</v>
      </c>
      <c r="AI155" s="14">
        <f>ROUND(VLOOKUP(Y155,[1]鋼筋號數!$A$3:$C$12,3,FALSE)*Z155/AB155/(N155-2*G155-VLOOKUP(Y155,[1]鋼筋號數!$A$3:$C$12,2,FALSE))*100,2)</f>
        <v>0.74</v>
      </c>
      <c r="AJ155" s="8"/>
      <c r="AK155">
        <v>4.0000000000000001E-3</v>
      </c>
      <c r="AL155">
        <v>0.95</v>
      </c>
      <c r="AM155">
        <v>1.3</v>
      </c>
      <c r="AN155">
        <v>0.85</v>
      </c>
      <c r="AO155">
        <v>0.45</v>
      </c>
      <c r="AP155">
        <v>0.05</v>
      </c>
      <c r="AQ155">
        <v>0.02</v>
      </c>
      <c r="AR155" s="23">
        <v>0</v>
      </c>
      <c r="AS155" t="b">
        <f t="shared" si="19"/>
        <v>1</v>
      </c>
      <c r="AT155" t="b">
        <v>1</v>
      </c>
    </row>
    <row r="156" spans="1:46" x14ac:dyDescent="0.3">
      <c r="A156" s="29" t="s">
        <v>378</v>
      </c>
      <c r="B156" s="8" t="s">
        <v>341</v>
      </c>
      <c r="C156" s="8"/>
      <c r="D156" s="8">
        <v>1</v>
      </c>
      <c r="E156" s="8"/>
      <c r="F156" s="8">
        <v>917.74800000000005</v>
      </c>
      <c r="G156" s="8">
        <v>1.1099999999999999</v>
      </c>
      <c r="H156" s="8"/>
      <c r="I156" s="26">
        <v>0.2</v>
      </c>
      <c r="J156" s="8">
        <v>42623.46</v>
      </c>
      <c r="K156" s="8">
        <v>15.24</v>
      </c>
      <c r="L156" s="11">
        <f t="shared" si="16"/>
        <v>12.192</v>
      </c>
      <c r="M156" s="11">
        <f>K156-2*G156-VLOOKUP(Y156,[1]鋼筋號數!$A$3:$C$13,2,FALSE)</f>
        <v>12.702</v>
      </c>
      <c r="N156" s="8">
        <v>15.24</v>
      </c>
      <c r="O156" s="8">
        <f t="shared" si="17"/>
        <v>232.2576</v>
      </c>
      <c r="P156" s="8">
        <v>59.69</v>
      </c>
      <c r="Q156" s="8">
        <v>59.69</v>
      </c>
      <c r="R156" s="5" t="s">
        <v>290</v>
      </c>
      <c r="S156" s="8"/>
      <c r="T156" s="26">
        <v>8</v>
      </c>
      <c r="U156" s="8">
        <v>4640.7457200000008</v>
      </c>
      <c r="V156" s="8"/>
      <c r="W156" s="8">
        <v>2.4500000000000002</v>
      </c>
      <c r="X156" s="11">
        <f t="shared" si="18"/>
        <v>5.69</v>
      </c>
      <c r="Y156" s="5" t="s">
        <v>313</v>
      </c>
      <c r="Z156" s="8">
        <v>3</v>
      </c>
      <c r="AA156" s="8"/>
      <c r="AB156" s="8">
        <v>2.54</v>
      </c>
      <c r="AC156" s="8">
        <v>2.54</v>
      </c>
      <c r="AD156" s="8">
        <v>8086.3796000000002</v>
      </c>
      <c r="AE156" s="8"/>
      <c r="AF156" s="8" t="s">
        <v>300</v>
      </c>
      <c r="AG156" s="11">
        <v>90</v>
      </c>
      <c r="AH156" s="15">
        <f>ROUND(AI156*(AB156*(N156-2*G156-VLOOKUP(Y156,[1]鋼筋號數!$A$3:$C$13,2,FALSE))/100),2)</f>
        <v>0.24</v>
      </c>
      <c r="AI156" s="14">
        <f>ROUND(VLOOKUP(Y156,[1]鋼筋號數!$A$3:$C$12,3,FALSE)*Z156/AB156/(N156-2*G156-VLOOKUP(Y156,[1]鋼筋號數!$A$3:$C$12,2,FALSE))*100,2)</f>
        <v>0.74</v>
      </c>
      <c r="AJ156" s="8"/>
      <c r="AK156">
        <v>4.0000000000000001E-3</v>
      </c>
      <c r="AL156">
        <v>0.95</v>
      </c>
      <c r="AM156">
        <v>1.3</v>
      </c>
      <c r="AN156">
        <v>0.9</v>
      </c>
      <c r="AO156">
        <v>0.4</v>
      </c>
      <c r="AP156">
        <v>4.8000000000000001E-2</v>
      </c>
      <c r="AQ156">
        <v>0.02</v>
      </c>
      <c r="AR156" s="23">
        <v>0</v>
      </c>
      <c r="AS156" t="b">
        <f t="shared" si="19"/>
        <v>1</v>
      </c>
      <c r="AT156" t="b">
        <v>1</v>
      </c>
    </row>
    <row r="157" spans="1:46" x14ac:dyDescent="0.3">
      <c r="A157" s="12" t="s">
        <v>228</v>
      </c>
      <c r="B157" s="8" t="s">
        <v>341</v>
      </c>
      <c r="C157" s="8"/>
      <c r="D157" s="8">
        <v>1</v>
      </c>
      <c r="E157" s="8"/>
      <c r="F157" s="8">
        <v>688.31100000000004</v>
      </c>
      <c r="G157" s="8">
        <v>1.1099999999999999</v>
      </c>
      <c r="H157" s="8"/>
      <c r="I157" s="14">
        <v>0.2</v>
      </c>
      <c r="J157" s="14">
        <f>I157*F157*O157</f>
        <v>31973.092182720004</v>
      </c>
      <c r="K157" s="8">
        <v>15.24</v>
      </c>
      <c r="L157" s="11">
        <f t="shared" si="16"/>
        <v>12.192</v>
      </c>
      <c r="M157" s="11">
        <f>K157-2*G157-VLOOKUP(Y157,鋼筋號數!$A$3:$C$13,2,FALSE)</f>
        <v>12.702</v>
      </c>
      <c r="N157" s="8">
        <v>15.24</v>
      </c>
      <c r="O157" s="8">
        <f t="shared" si="17"/>
        <v>232.2576</v>
      </c>
      <c r="P157" s="8">
        <v>59.69</v>
      </c>
      <c r="Q157" s="8">
        <v>59.69</v>
      </c>
      <c r="R157" s="5" t="s">
        <v>290</v>
      </c>
      <c r="S157" s="8"/>
      <c r="T157" s="26">
        <v>8</v>
      </c>
      <c r="U157" s="8">
        <v>4851.8277600000001</v>
      </c>
      <c r="V157" s="8"/>
      <c r="W157" s="8">
        <v>2.4500000000000002</v>
      </c>
      <c r="X157" s="11">
        <f t="shared" si="18"/>
        <v>5.69</v>
      </c>
      <c r="Y157" s="5" t="s">
        <v>313</v>
      </c>
      <c r="Z157" s="8">
        <v>3</v>
      </c>
      <c r="AA157" s="8"/>
      <c r="AB157" s="8">
        <v>2.54</v>
      </c>
      <c r="AC157" s="8">
        <v>2.54</v>
      </c>
      <c r="AD157" s="8">
        <v>12868.866400000001</v>
      </c>
      <c r="AE157" s="8"/>
      <c r="AF157" s="8" t="s">
        <v>300</v>
      </c>
      <c r="AG157" s="11">
        <v>90</v>
      </c>
      <c r="AH157" s="15">
        <f>ROUND(AI157*(AB157*(N157-2*G157-VLOOKUP(Y157,鋼筋號數!$A$3:$C$13,2,FALSE))/100),2)</f>
        <v>0.24</v>
      </c>
      <c r="AI157" s="14">
        <f>ROUND(VLOOKUP(Y157,鋼筋號數!$A$3:$C$12,3,FALSE)*Z157/AB157/(N157-2*G157-VLOOKUP(Y157,鋼筋號數!$A$3:$C$12,2,FALSE))*100,2)</f>
        <v>0.74</v>
      </c>
      <c r="AJ157" s="8"/>
      <c r="AK157" s="23">
        <v>8.9999999999999993E-3</v>
      </c>
      <c r="AL157" s="27">
        <v>0.7</v>
      </c>
      <c r="AM157" s="23">
        <v>1</v>
      </c>
      <c r="AN157" s="25">
        <v>0.95</v>
      </c>
      <c r="AO157" s="23">
        <v>0.25</v>
      </c>
      <c r="AP157" s="23">
        <v>4.4999999999999998E-2</v>
      </c>
      <c r="AQ157" s="23">
        <v>1.4999999999999999E-2</v>
      </c>
      <c r="AR157" s="23">
        <v>0</v>
      </c>
      <c r="AS157" t="b">
        <f t="shared" si="19"/>
        <v>1</v>
      </c>
      <c r="AT157" t="b">
        <v>1</v>
      </c>
    </row>
    <row r="158" spans="1:46" x14ac:dyDescent="0.3">
      <c r="A158" s="12" t="s">
        <v>229</v>
      </c>
      <c r="B158" s="8" t="s">
        <v>341</v>
      </c>
      <c r="C158" s="8"/>
      <c r="D158" s="8">
        <v>1</v>
      </c>
      <c r="E158" s="8"/>
      <c r="F158" s="8">
        <v>760.71111999999994</v>
      </c>
      <c r="G158" s="8">
        <v>1.1099999999999999</v>
      </c>
      <c r="H158" s="8"/>
      <c r="I158" s="26">
        <v>0.1</v>
      </c>
      <c r="J158" s="8">
        <v>17640.810000000001</v>
      </c>
      <c r="K158" s="8">
        <v>15.24</v>
      </c>
      <c r="L158" s="11">
        <f t="shared" si="16"/>
        <v>12.192</v>
      </c>
      <c r="M158" s="11">
        <f>K158-2*G158-VLOOKUP(Y158,鋼筋號數!$A$3:$C$13,2,FALSE)</f>
        <v>12.702</v>
      </c>
      <c r="N158" s="8">
        <v>15.24</v>
      </c>
      <c r="O158" s="8">
        <f t="shared" si="17"/>
        <v>232.2576</v>
      </c>
      <c r="P158" s="8">
        <v>59.69</v>
      </c>
      <c r="Q158" s="8">
        <v>59.69</v>
      </c>
      <c r="R158" s="5" t="s">
        <v>290</v>
      </c>
      <c r="S158" s="8"/>
      <c r="T158" s="26">
        <v>8</v>
      </c>
      <c r="U158" s="8">
        <v>4851.8277600000001</v>
      </c>
      <c r="V158" s="8"/>
      <c r="W158" s="8">
        <v>2.4500000000000002</v>
      </c>
      <c r="X158" s="11">
        <f t="shared" si="18"/>
        <v>5.69</v>
      </c>
      <c r="Y158" s="5" t="s">
        <v>313</v>
      </c>
      <c r="Z158" s="8">
        <v>3</v>
      </c>
      <c r="AA158" s="8"/>
      <c r="AB158" s="8">
        <v>2.54</v>
      </c>
      <c r="AC158" s="8">
        <v>2.54</v>
      </c>
      <c r="AD158" s="8">
        <v>12868.866400000001</v>
      </c>
      <c r="AE158" s="8"/>
      <c r="AF158" s="8" t="s">
        <v>300</v>
      </c>
      <c r="AG158" s="11">
        <v>90</v>
      </c>
      <c r="AH158" s="15">
        <f>ROUND(AI158*(AB158*(N158-2*G158-VLOOKUP(Y158,鋼筋號數!$A$3:$C$13,2,FALSE))/100),2)</f>
        <v>0.24</v>
      </c>
      <c r="AI158" s="14">
        <f>ROUND(VLOOKUP(Y158,鋼筋號數!$A$3:$C$12,3,FALSE)*Z158/AB158/(N158-2*G158-VLOOKUP(Y158,鋼筋號數!$A$3:$C$12,2,FALSE))*100,2)</f>
        <v>0.74</v>
      </c>
      <c r="AJ158" s="8"/>
      <c r="AK158" s="23">
        <v>7.0000000000000001E-3</v>
      </c>
      <c r="AL158" s="23">
        <v>0.7</v>
      </c>
      <c r="AM158" s="23">
        <v>1.3</v>
      </c>
      <c r="AN158" s="25">
        <v>0.95</v>
      </c>
      <c r="AO158" s="23">
        <v>0.35</v>
      </c>
      <c r="AP158" s="23">
        <v>0.06</v>
      </c>
      <c r="AQ158" s="23">
        <v>1.4999999999999999E-2</v>
      </c>
      <c r="AR158" s="23">
        <v>0</v>
      </c>
      <c r="AS158" t="b">
        <f t="shared" si="19"/>
        <v>1</v>
      </c>
      <c r="AT158" t="b">
        <v>1</v>
      </c>
    </row>
    <row r="159" spans="1:46" x14ac:dyDescent="0.3">
      <c r="A159" s="12" t="s">
        <v>230</v>
      </c>
      <c r="B159" s="8" t="s">
        <v>341</v>
      </c>
      <c r="C159" s="8"/>
      <c r="D159" s="8">
        <v>1</v>
      </c>
      <c r="E159" s="8"/>
      <c r="F159" s="8">
        <v>834.13095999999996</v>
      </c>
      <c r="G159" s="8">
        <v>1.1099999999999999</v>
      </c>
      <c r="H159" s="8"/>
      <c r="I159" s="26">
        <v>0.2</v>
      </c>
      <c r="J159" s="8">
        <v>38748.6</v>
      </c>
      <c r="K159" s="8">
        <v>15.24</v>
      </c>
      <c r="L159" s="11">
        <f t="shared" si="16"/>
        <v>12.192</v>
      </c>
      <c r="M159" s="11">
        <f>K159-2*G159-VLOOKUP(Y159,鋼筋號數!$A$3:$C$13,2,FALSE)</f>
        <v>12.702</v>
      </c>
      <c r="N159" s="8">
        <v>15.24</v>
      </c>
      <c r="O159" s="8">
        <f t="shared" si="17"/>
        <v>232.2576</v>
      </c>
      <c r="P159" s="8">
        <v>59.69</v>
      </c>
      <c r="Q159" s="8">
        <v>59.69</v>
      </c>
      <c r="R159" s="5" t="s">
        <v>290</v>
      </c>
      <c r="S159" s="8"/>
      <c r="T159" s="26">
        <v>8</v>
      </c>
      <c r="U159" s="8">
        <v>4851.8277600000001</v>
      </c>
      <c r="V159" s="8"/>
      <c r="W159" s="8">
        <v>2.4500000000000002</v>
      </c>
      <c r="X159" s="11">
        <f t="shared" si="18"/>
        <v>5.69</v>
      </c>
      <c r="Y159" s="5" t="s">
        <v>313</v>
      </c>
      <c r="Z159" s="8">
        <v>3</v>
      </c>
      <c r="AA159" s="8"/>
      <c r="AB159" s="8">
        <v>2.54</v>
      </c>
      <c r="AC159" s="8">
        <v>2.54</v>
      </c>
      <c r="AD159" s="8">
        <v>12868.866400000001</v>
      </c>
      <c r="AE159" s="8"/>
      <c r="AF159" s="8" t="s">
        <v>300</v>
      </c>
      <c r="AG159" s="11">
        <v>90</v>
      </c>
      <c r="AH159" s="15">
        <f>ROUND(AI159*(AB159*(N159-2*G159-VLOOKUP(Y159,鋼筋號數!$A$3:$C$13,2,FALSE))/100),2)</f>
        <v>0.24</v>
      </c>
      <c r="AI159" s="14">
        <f>ROUND(VLOOKUP(Y159,鋼筋號數!$A$3:$C$12,3,FALSE)*Z159/AB159/(N159-2*G159-VLOOKUP(Y159,鋼筋號數!$A$3:$C$12,2,FALSE))*100,2)</f>
        <v>0.74</v>
      </c>
      <c r="AJ159" s="8"/>
      <c r="AK159" s="23">
        <v>5.0000000000000001E-3</v>
      </c>
      <c r="AL159" s="23">
        <v>0.7</v>
      </c>
      <c r="AM159" s="23">
        <v>1</v>
      </c>
      <c r="AN159" s="25">
        <v>0.95</v>
      </c>
      <c r="AO159" s="23">
        <v>0.3</v>
      </c>
      <c r="AP159" s="23">
        <v>4.4999999999999998E-2</v>
      </c>
      <c r="AQ159" s="23">
        <v>1.4999999999999999E-2</v>
      </c>
      <c r="AR159" s="23">
        <v>0</v>
      </c>
      <c r="AS159" t="b">
        <f t="shared" si="19"/>
        <v>1</v>
      </c>
      <c r="AT159" t="b">
        <v>1</v>
      </c>
    </row>
    <row r="160" spans="1:46" x14ac:dyDescent="0.3">
      <c r="A160" s="12" t="s">
        <v>231</v>
      </c>
      <c r="B160" s="8" t="s">
        <v>341</v>
      </c>
      <c r="C160" s="8"/>
      <c r="D160" s="8">
        <v>1</v>
      </c>
      <c r="E160" s="8"/>
      <c r="F160" s="8">
        <v>772.94776000000002</v>
      </c>
      <c r="G160" s="8">
        <v>1.1099999999999999</v>
      </c>
      <c r="H160" s="8"/>
      <c r="I160" s="26">
        <v>0.2</v>
      </c>
      <c r="J160" s="8">
        <v>35893.440000000002</v>
      </c>
      <c r="K160" s="8">
        <v>15.24</v>
      </c>
      <c r="L160" s="11">
        <f t="shared" si="16"/>
        <v>12.192</v>
      </c>
      <c r="M160" s="11">
        <f>K160-2*G160-VLOOKUP(Y160,鋼筋號數!$A$3:$C$13,2,FALSE)</f>
        <v>12.702</v>
      </c>
      <c r="N160" s="8">
        <v>15.24</v>
      </c>
      <c r="O160" s="8">
        <f t="shared" si="17"/>
        <v>232.2576</v>
      </c>
      <c r="P160" s="8">
        <v>59.69</v>
      </c>
      <c r="Q160" s="8">
        <v>59.69</v>
      </c>
      <c r="R160" s="5" t="s">
        <v>290</v>
      </c>
      <c r="S160" s="8"/>
      <c r="T160" s="26">
        <v>8</v>
      </c>
      <c r="U160" s="8">
        <v>4851.8277600000001</v>
      </c>
      <c r="V160" s="8"/>
      <c r="W160" s="8">
        <v>2.4500000000000002</v>
      </c>
      <c r="X160" s="11">
        <f t="shared" si="18"/>
        <v>5.69</v>
      </c>
      <c r="Y160" s="5" t="s">
        <v>313</v>
      </c>
      <c r="Z160" s="8">
        <v>3</v>
      </c>
      <c r="AA160" s="8"/>
      <c r="AB160" s="8">
        <v>3.18</v>
      </c>
      <c r="AC160" s="8">
        <v>3.18</v>
      </c>
      <c r="AD160" s="8">
        <v>12868.866400000001</v>
      </c>
      <c r="AE160" s="8"/>
      <c r="AF160" s="8" t="s">
        <v>300</v>
      </c>
      <c r="AG160" s="11">
        <v>90</v>
      </c>
      <c r="AH160" s="15">
        <f>ROUND(AI160*(AB160*(N160-2*G160-VLOOKUP(Y160,鋼筋號數!$A$3:$C$13,2,FALSE))/100),2)</f>
        <v>0.24</v>
      </c>
      <c r="AI160" s="14">
        <f>ROUND(VLOOKUP(Y160,鋼筋號數!$A$3:$C$12,3,FALSE)*Z160/AB160/(N160-2*G160-VLOOKUP(Y160,鋼筋號數!$A$3:$C$12,2,FALSE))*100,2)</f>
        <v>0.59</v>
      </c>
      <c r="AJ160" s="8"/>
      <c r="AK160" s="23">
        <v>4.0000000000000001E-3</v>
      </c>
      <c r="AL160" s="23">
        <v>0.6</v>
      </c>
      <c r="AM160" s="23">
        <v>1</v>
      </c>
      <c r="AN160" s="25">
        <v>0.95</v>
      </c>
      <c r="AO160" s="23">
        <v>0.3</v>
      </c>
      <c r="AP160" s="23">
        <v>4.2999999999999997E-2</v>
      </c>
      <c r="AQ160" s="23">
        <v>1.4999999999999999E-2</v>
      </c>
      <c r="AR160" s="23">
        <v>0</v>
      </c>
      <c r="AS160" t="b">
        <f t="shared" si="19"/>
        <v>1</v>
      </c>
      <c r="AT160" t="b">
        <v>1</v>
      </c>
    </row>
    <row r="161" spans="1:46" x14ac:dyDescent="0.3">
      <c r="A161" s="12" t="s">
        <v>232</v>
      </c>
      <c r="B161" s="8" t="s">
        <v>341</v>
      </c>
      <c r="C161" s="8"/>
      <c r="D161" s="8">
        <v>1</v>
      </c>
      <c r="E161" s="8"/>
      <c r="F161" s="8">
        <v>887.15640000000008</v>
      </c>
      <c r="G161" s="8">
        <v>1.1099999999999999</v>
      </c>
      <c r="H161" s="8"/>
      <c r="I161" s="26">
        <v>0.2</v>
      </c>
      <c r="J161" s="8">
        <v>41195.879999999997</v>
      </c>
      <c r="K161" s="8">
        <v>15.24</v>
      </c>
      <c r="L161" s="11">
        <f t="shared" si="16"/>
        <v>12.192</v>
      </c>
      <c r="M161" s="11">
        <f>K161-2*G161-VLOOKUP(Y161,鋼筋號數!$A$3:$C$13,2,FALSE)</f>
        <v>12.702</v>
      </c>
      <c r="N161" s="8">
        <v>15.24</v>
      </c>
      <c r="O161" s="8">
        <f t="shared" si="17"/>
        <v>232.2576</v>
      </c>
      <c r="P161" s="8">
        <v>59.69</v>
      </c>
      <c r="Q161" s="8">
        <v>59.69</v>
      </c>
      <c r="R161" s="5" t="s">
        <v>290</v>
      </c>
      <c r="S161" s="8"/>
      <c r="T161" s="26">
        <v>8</v>
      </c>
      <c r="U161" s="8">
        <v>4851.8277600000001</v>
      </c>
      <c r="V161" s="8"/>
      <c r="W161" s="8">
        <v>2.4500000000000002</v>
      </c>
      <c r="X161" s="11">
        <f t="shared" si="18"/>
        <v>5.69</v>
      </c>
      <c r="Y161" s="5" t="s">
        <v>313</v>
      </c>
      <c r="Z161" s="8">
        <v>3</v>
      </c>
      <c r="AA161" s="8"/>
      <c r="AB161" s="8">
        <v>3.81</v>
      </c>
      <c r="AC161" s="8">
        <v>3.81</v>
      </c>
      <c r="AD161" s="8">
        <v>12868.866400000001</v>
      </c>
      <c r="AE161" s="8"/>
      <c r="AF161" s="8" t="s">
        <v>300</v>
      </c>
      <c r="AG161" s="11">
        <v>90</v>
      </c>
      <c r="AH161" s="15">
        <f>ROUND(AI161*(AB161*(N161-2*G161-VLOOKUP(Y161,鋼筋號數!$A$3:$C$13,2,FALSE))/100),2)</f>
        <v>0.24</v>
      </c>
      <c r="AI161" s="14">
        <f>ROUND(VLOOKUP(Y161,鋼筋號數!$A$3:$C$12,3,FALSE)*Z161/AB161/(N161-2*G161-VLOOKUP(Y161,鋼筋號數!$A$3:$C$12,2,FALSE))*100,2)</f>
        <v>0.49</v>
      </c>
      <c r="AJ161" s="8"/>
      <c r="AK161" s="23">
        <v>4.0000000000000001E-3</v>
      </c>
      <c r="AL161" s="23">
        <v>0.5</v>
      </c>
      <c r="AM161" s="23">
        <v>1</v>
      </c>
      <c r="AN161" s="25">
        <v>0.95</v>
      </c>
      <c r="AO161" s="23">
        <v>0.3</v>
      </c>
      <c r="AP161" s="23">
        <v>4.2999999999999997E-2</v>
      </c>
      <c r="AQ161" s="23">
        <v>1.4999999999999999E-2</v>
      </c>
      <c r="AR161" s="23">
        <v>0</v>
      </c>
      <c r="AS161" t="b">
        <f t="shared" si="19"/>
        <v>1</v>
      </c>
      <c r="AT161" t="b">
        <v>1</v>
      </c>
    </row>
    <row r="162" spans="1:46" x14ac:dyDescent="0.3">
      <c r="A162" s="12" t="s">
        <v>233</v>
      </c>
      <c r="B162" s="8" t="s">
        <v>341</v>
      </c>
      <c r="C162" s="8"/>
      <c r="D162" s="8">
        <v>1</v>
      </c>
      <c r="E162" s="8"/>
      <c r="F162" s="8">
        <v>726.04064000000005</v>
      </c>
      <c r="G162" s="8">
        <v>1.1099999999999999</v>
      </c>
      <c r="H162" s="8"/>
      <c r="I162" s="26">
        <v>0.2</v>
      </c>
      <c r="J162" s="8">
        <v>33752.07</v>
      </c>
      <c r="K162" s="8">
        <v>15.24</v>
      </c>
      <c r="L162" s="11">
        <f t="shared" si="16"/>
        <v>12.192</v>
      </c>
      <c r="M162" s="11">
        <f>K162-2*G162-VLOOKUP(Y162,鋼筋號數!$A$3:$C$13,2,FALSE)</f>
        <v>12.702</v>
      </c>
      <c r="N162" s="8">
        <v>15.24</v>
      </c>
      <c r="O162" s="8">
        <f t="shared" si="17"/>
        <v>232.2576</v>
      </c>
      <c r="P162" s="8">
        <v>59.69</v>
      </c>
      <c r="Q162" s="8">
        <v>59.69</v>
      </c>
      <c r="R162" s="5" t="s">
        <v>290</v>
      </c>
      <c r="S162" s="8"/>
      <c r="T162" s="26">
        <v>8</v>
      </c>
      <c r="U162" s="8">
        <v>4851.8277600000001</v>
      </c>
      <c r="V162" s="8"/>
      <c r="W162" s="8">
        <v>2.4500000000000002</v>
      </c>
      <c r="X162" s="11">
        <f t="shared" si="18"/>
        <v>5.69</v>
      </c>
      <c r="Y162" s="5" t="s">
        <v>313</v>
      </c>
      <c r="Z162" s="8">
        <v>3</v>
      </c>
      <c r="AA162" s="8"/>
      <c r="AB162" s="8">
        <v>4.45</v>
      </c>
      <c r="AC162" s="8">
        <v>4.45</v>
      </c>
      <c r="AD162" s="8">
        <v>12868.866400000001</v>
      </c>
      <c r="AE162" s="8"/>
      <c r="AF162" s="8" t="s">
        <v>300</v>
      </c>
      <c r="AG162" s="11">
        <v>90</v>
      </c>
      <c r="AH162" s="15">
        <f>ROUND(AI162*(AB162*(N162-2*G162-VLOOKUP(Y162,鋼筋號數!$A$3:$C$13,2,FALSE))/100),2)</f>
        <v>0.24</v>
      </c>
      <c r="AI162" s="14">
        <f>ROUND(VLOOKUP(Y162,鋼筋號數!$A$3:$C$12,3,FALSE)*Z162/AB162/(N162-2*G162-VLOOKUP(Y162,鋼筋號數!$A$3:$C$12,2,FALSE))*100,2)</f>
        <v>0.42</v>
      </c>
      <c r="AJ162" s="8"/>
      <c r="AK162" s="23">
        <v>4.0000000000000001E-3</v>
      </c>
      <c r="AL162" s="23">
        <v>0.45</v>
      </c>
      <c r="AM162" s="23">
        <v>1</v>
      </c>
      <c r="AN162" s="25">
        <v>0.95</v>
      </c>
      <c r="AO162" s="23">
        <v>0.3</v>
      </c>
      <c r="AP162" s="23">
        <v>0.04</v>
      </c>
      <c r="AQ162" s="23">
        <v>1.4999999999999999E-2</v>
      </c>
      <c r="AR162" s="23">
        <v>0</v>
      </c>
      <c r="AS162" t="b">
        <f t="shared" si="19"/>
        <v>1</v>
      </c>
      <c r="AT162" t="b">
        <v>1</v>
      </c>
    </row>
    <row r="163" spans="1:46" x14ac:dyDescent="0.3">
      <c r="A163" s="12" t="s">
        <v>234</v>
      </c>
      <c r="B163" s="8" t="s">
        <v>342</v>
      </c>
      <c r="C163" s="8"/>
      <c r="D163" s="8">
        <v>1</v>
      </c>
      <c r="E163" s="8"/>
      <c r="F163" s="8">
        <v>942.22128000000009</v>
      </c>
      <c r="G163" s="8">
        <v>1.9</v>
      </c>
      <c r="H163" s="8"/>
      <c r="I163" s="26">
        <v>0.14000000000000001</v>
      </c>
      <c r="J163" s="8">
        <v>122364</v>
      </c>
      <c r="K163" s="8">
        <v>30.5</v>
      </c>
      <c r="L163" s="11">
        <f t="shared" si="16"/>
        <v>24.400000000000002</v>
      </c>
      <c r="M163" s="11">
        <f>K163-2*G163-VLOOKUP(Y163,鋼筋號數!$A$3:$C$13,2,FALSE)</f>
        <v>25.43</v>
      </c>
      <c r="N163" s="8">
        <v>30.5</v>
      </c>
      <c r="O163" s="8">
        <f t="shared" si="17"/>
        <v>930.25</v>
      </c>
      <c r="P163" s="8">
        <v>200</v>
      </c>
      <c r="Q163" s="8">
        <v>200</v>
      </c>
      <c r="R163" s="5" t="s">
        <v>293</v>
      </c>
      <c r="S163" s="8"/>
      <c r="T163" s="26">
        <v>8</v>
      </c>
      <c r="U163" s="8">
        <v>4598.9372000000003</v>
      </c>
      <c r="V163" s="8"/>
      <c r="W163" s="8">
        <v>2.15</v>
      </c>
      <c r="X163" s="11">
        <f t="shared" si="18"/>
        <v>20</v>
      </c>
      <c r="Y163" s="5" t="s">
        <v>291</v>
      </c>
      <c r="Z163" s="8">
        <v>3</v>
      </c>
      <c r="AA163" s="8"/>
      <c r="AB163" s="8">
        <v>6</v>
      </c>
      <c r="AC163" s="8">
        <v>6</v>
      </c>
      <c r="AD163" s="8">
        <v>3987.1052</v>
      </c>
      <c r="AE163" s="8"/>
      <c r="AF163" s="8" t="s">
        <v>300</v>
      </c>
      <c r="AG163" s="11">
        <v>90</v>
      </c>
      <c r="AH163" s="15">
        <f>ROUND(AI163*(AB163*(N163-2*G163-VLOOKUP(Y163,鋼筋號數!$A$3:$C$13,2,FALSE))/100),2)</f>
        <v>3.81</v>
      </c>
      <c r="AI163" s="14">
        <f>ROUND(VLOOKUP(Y163,鋼筋號數!$A$3:$C$12,3,FALSE)*Z163/AB163/(N163-2*G163-VLOOKUP(Y163,鋼筋號數!$A$3:$C$12,2,FALSE))*100,2)</f>
        <v>2.5</v>
      </c>
      <c r="AJ163" s="8"/>
      <c r="AK163" s="23">
        <v>4.0000000000000001E-3</v>
      </c>
      <c r="AL163" s="23">
        <v>0.9</v>
      </c>
      <c r="AM163" s="23">
        <v>1.5</v>
      </c>
      <c r="AN163" s="25">
        <v>0.95</v>
      </c>
      <c r="AO163" s="23">
        <v>0.35</v>
      </c>
      <c r="AP163" s="23">
        <v>9.5000000000000001E-2</v>
      </c>
      <c r="AQ163" s="23">
        <v>0.02</v>
      </c>
      <c r="AR163" s="23">
        <v>0</v>
      </c>
      <c r="AS163" t="b">
        <f t="shared" si="19"/>
        <v>1</v>
      </c>
      <c r="AT163" t="b">
        <v>1</v>
      </c>
    </row>
    <row r="164" spans="1:46" x14ac:dyDescent="0.3">
      <c r="A164" s="12" t="s">
        <v>235</v>
      </c>
      <c r="B164" s="8" t="s">
        <v>342</v>
      </c>
      <c r="C164" s="8"/>
      <c r="D164" s="8">
        <v>1</v>
      </c>
      <c r="E164" s="8"/>
      <c r="F164" s="8">
        <v>951.39876000000004</v>
      </c>
      <c r="G164" s="8">
        <v>1.9</v>
      </c>
      <c r="H164" s="8"/>
      <c r="I164" s="26">
        <v>0.27700000000000002</v>
      </c>
      <c r="J164" s="8">
        <v>244728</v>
      </c>
      <c r="K164" s="8">
        <v>30.5</v>
      </c>
      <c r="L164" s="11">
        <f t="shared" si="16"/>
        <v>24.400000000000002</v>
      </c>
      <c r="M164" s="11">
        <f>K164-2*G164-VLOOKUP(Y164,鋼筋號數!$A$3:$C$13,2,FALSE)</f>
        <v>25.43</v>
      </c>
      <c r="N164" s="8">
        <v>30.5</v>
      </c>
      <c r="O164" s="8">
        <f t="shared" si="17"/>
        <v>930.25</v>
      </c>
      <c r="P164" s="8">
        <v>200</v>
      </c>
      <c r="Q164" s="8">
        <v>200</v>
      </c>
      <c r="R164" s="5" t="s">
        <v>293</v>
      </c>
      <c r="S164" s="8"/>
      <c r="T164" s="26">
        <v>8</v>
      </c>
      <c r="U164" s="8">
        <v>4384.7960000000003</v>
      </c>
      <c r="V164" s="8"/>
      <c r="W164" s="8">
        <v>2.15</v>
      </c>
      <c r="X164" s="11">
        <f t="shared" si="18"/>
        <v>20</v>
      </c>
      <c r="Y164" s="5" t="s">
        <v>291</v>
      </c>
      <c r="Z164" s="8">
        <v>3</v>
      </c>
      <c r="AA164" s="8"/>
      <c r="AB164" s="8">
        <v>6</v>
      </c>
      <c r="AC164" s="8">
        <v>6</v>
      </c>
      <c r="AD164" s="8">
        <v>3987.1052</v>
      </c>
      <c r="AE164" s="8"/>
      <c r="AF164" s="8" t="s">
        <v>300</v>
      </c>
      <c r="AG164" s="11">
        <v>90</v>
      </c>
      <c r="AH164" s="15">
        <f>ROUND(AI164*(AB164*(N164-2*G164-VLOOKUP(Y164,鋼筋號數!$A$3:$C$13,2,FALSE))/100),2)</f>
        <v>3.81</v>
      </c>
      <c r="AI164" s="14">
        <f>ROUND(VLOOKUP(Y164,鋼筋號數!$A$3:$C$12,3,FALSE)*Z164/AB164/(N164-2*G164-VLOOKUP(Y164,鋼筋號數!$A$3:$C$12,2,FALSE))*100,2)</f>
        <v>2.5</v>
      </c>
      <c r="AJ164" s="8"/>
      <c r="AK164" s="23">
        <v>4.0000000000000001E-3</v>
      </c>
      <c r="AL164" s="23">
        <v>0.75</v>
      </c>
      <c r="AM164" s="23">
        <v>1.5</v>
      </c>
      <c r="AN164" s="25">
        <v>0.95</v>
      </c>
      <c r="AO164" s="23">
        <v>0.35</v>
      </c>
      <c r="AP164" s="23">
        <v>7.1999999999999995E-2</v>
      </c>
      <c r="AQ164" s="23">
        <v>2.5000000000000001E-2</v>
      </c>
      <c r="AR164" s="23">
        <v>0</v>
      </c>
      <c r="AS164" t="b">
        <f t="shared" si="19"/>
        <v>1</v>
      </c>
      <c r="AT164" t="b">
        <v>1</v>
      </c>
    </row>
    <row r="165" spans="1:46" x14ac:dyDescent="0.3">
      <c r="A165" s="12" t="s">
        <v>236</v>
      </c>
      <c r="B165" s="8" t="s">
        <v>342</v>
      </c>
      <c r="C165" s="8"/>
      <c r="D165" s="8">
        <v>1</v>
      </c>
      <c r="E165" s="8"/>
      <c r="F165" s="8">
        <v>1001.36504</v>
      </c>
      <c r="G165" s="8">
        <v>1.9</v>
      </c>
      <c r="H165" s="8"/>
      <c r="I165" s="26">
        <v>0.39400000000000002</v>
      </c>
      <c r="J165" s="8">
        <v>367092</v>
      </c>
      <c r="K165" s="8">
        <v>30.5</v>
      </c>
      <c r="L165" s="11">
        <f t="shared" si="16"/>
        <v>24.400000000000002</v>
      </c>
      <c r="M165" s="11">
        <f>K165-2*G165-VLOOKUP(Y165,鋼筋號數!$A$3:$C$13,2,FALSE)</f>
        <v>25.43</v>
      </c>
      <c r="N165" s="8">
        <v>30.5</v>
      </c>
      <c r="O165" s="8">
        <f t="shared" si="17"/>
        <v>930.25</v>
      </c>
      <c r="P165" s="8">
        <v>200</v>
      </c>
      <c r="Q165" s="8">
        <v>200</v>
      </c>
      <c r="R165" s="5" t="s">
        <v>293</v>
      </c>
      <c r="S165" s="8"/>
      <c r="T165" s="26">
        <v>8</v>
      </c>
      <c r="U165" s="8">
        <v>4598.9372000000003</v>
      </c>
      <c r="V165" s="8"/>
      <c r="W165" s="8">
        <v>2.15</v>
      </c>
      <c r="X165" s="11">
        <f t="shared" si="18"/>
        <v>20</v>
      </c>
      <c r="Y165" s="5" t="s">
        <v>291</v>
      </c>
      <c r="Z165" s="8">
        <v>3</v>
      </c>
      <c r="AA165" s="8"/>
      <c r="AB165" s="8">
        <v>6</v>
      </c>
      <c r="AC165" s="8">
        <v>6</v>
      </c>
      <c r="AD165" s="8">
        <v>4262.4296000000004</v>
      </c>
      <c r="AE165" s="8"/>
      <c r="AF165" s="8" t="s">
        <v>300</v>
      </c>
      <c r="AG165" s="11">
        <v>90</v>
      </c>
      <c r="AH165" s="15">
        <f>ROUND(AI165*(AB165*(N165-2*G165-VLOOKUP(Y165,鋼筋號數!$A$3:$C$13,2,FALSE))/100),2)</f>
        <v>3.81</v>
      </c>
      <c r="AI165" s="14">
        <f>ROUND(VLOOKUP(Y165,鋼筋號數!$A$3:$C$12,3,FALSE)*Z165/AB165/(N165-2*G165-VLOOKUP(Y165,鋼筋號數!$A$3:$C$12,2,FALSE))*100,2)</f>
        <v>2.5</v>
      </c>
      <c r="AJ165" s="8"/>
      <c r="AK165" s="23">
        <v>4.0000000000000001E-3</v>
      </c>
      <c r="AL165" s="23">
        <v>0.55000000000000004</v>
      </c>
      <c r="AM165" s="23">
        <v>1.5</v>
      </c>
      <c r="AN165" s="25">
        <v>0.95</v>
      </c>
      <c r="AO165" s="23">
        <v>0.3</v>
      </c>
      <c r="AP165" s="23">
        <v>0.05</v>
      </c>
      <c r="AQ165" s="23">
        <v>2.5000000000000001E-2</v>
      </c>
      <c r="AR165" s="23">
        <v>0</v>
      </c>
      <c r="AS165" t="b">
        <f t="shared" si="19"/>
        <v>1</v>
      </c>
      <c r="AT165" t="b">
        <v>1</v>
      </c>
    </row>
    <row r="166" spans="1:46" x14ac:dyDescent="0.3">
      <c r="A166" s="12" t="s">
        <v>237</v>
      </c>
      <c r="B166" s="8" t="s">
        <v>342</v>
      </c>
      <c r="C166" s="8"/>
      <c r="D166" s="8">
        <v>1</v>
      </c>
      <c r="E166" s="8"/>
      <c r="F166" s="8">
        <v>966.69456000000002</v>
      </c>
      <c r="G166" s="8">
        <v>1.9</v>
      </c>
      <c r="H166" s="8"/>
      <c r="I166" s="26">
        <v>0.13600000000000001</v>
      </c>
      <c r="J166" s="8">
        <v>122364</v>
      </c>
      <c r="K166" s="8">
        <v>30.5</v>
      </c>
      <c r="L166" s="11">
        <f t="shared" si="16"/>
        <v>24.400000000000002</v>
      </c>
      <c r="M166" s="11">
        <f>K166-2*G166-VLOOKUP(Y166,鋼筋號數!$A$3:$C$13,2,FALSE)</f>
        <v>25.43</v>
      </c>
      <c r="N166" s="8">
        <v>30.5</v>
      </c>
      <c r="O166" s="8">
        <f t="shared" si="17"/>
        <v>930.25</v>
      </c>
      <c r="P166" s="8">
        <v>200</v>
      </c>
      <c r="Q166" s="8">
        <v>200</v>
      </c>
      <c r="R166" s="5" t="s">
        <v>293</v>
      </c>
      <c r="S166" s="8"/>
      <c r="T166" s="26">
        <v>8</v>
      </c>
      <c r="U166" s="8">
        <v>4598.9372000000003</v>
      </c>
      <c r="V166" s="8"/>
      <c r="W166" s="8">
        <v>2.15</v>
      </c>
      <c r="X166" s="11">
        <f t="shared" si="18"/>
        <v>20</v>
      </c>
      <c r="Y166" s="5" t="s">
        <v>291</v>
      </c>
      <c r="Z166" s="8">
        <v>3</v>
      </c>
      <c r="AA166" s="8"/>
      <c r="AB166" s="8">
        <v>13</v>
      </c>
      <c r="AC166" s="8">
        <v>13</v>
      </c>
      <c r="AD166" s="8">
        <v>3987.1052</v>
      </c>
      <c r="AE166" s="8"/>
      <c r="AF166" s="8" t="s">
        <v>300</v>
      </c>
      <c r="AG166" s="11">
        <v>90</v>
      </c>
      <c r="AH166" s="15">
        <f>ROUND(AI166*(AB166*(N166-2*G166-VLOOKUP(Y166,鋼筋號數!$A$3:$C$13,2,FALSE))/100),2)</f>
        <v>3.8</v>
      </c>
      <c r="AI166" s="14">
        <f>ROUND(VLOOKUP(Y166,鋼筋號數!$A$3:$C$12,3,FALSE)*Z166/AB166/(N166-2*G166-VLOOKUP(Y166,鋼筋號數!$A$3:$C$12,2,FALSE))*100,2)</f>
        <v>1.1499999999999999</v>
      </c>
      <c r="AJ166" s="8"/>
      <c r="AK166" s="23">
        <v>4.0000000000000001E-3</v>
      </c>
      <c r="AL166" s="23">
        <v>0.7</v>
      </c>
      <c r="AM166" s="23">
        <v>1.5</v>
      </c>
      <c r="AN166" s="25">
        <v>0.95</v>
      </c>
      <c r="AO166" s="23">
        <v>0.28000000000000003</v>
      </c>
      <c r="AP166" s="23">
        <v>0.05</v>
      </c>
      <c r="AQ166" s="23">
        <v>0.02</v>
      </c>
      <c r="AR166" s="23">
        <v>0</v>
      </c>
      <c r="AS166" t="b">
        <f t="shared" si="19"/>
        <v>1</v>
      </c>
      <c r="AT166" t="b">
        <v>1</v>
      </c>
    </row>
    <row r="167" spans="1:46" x14ac:dyDescent="0.3">
      <c r="A167" s="12" t="s">
        <v>238</v>
      </c>
      <c r="B167" s="8" t="s">
        <v>342</v>
      </c>
      <c r="C167" s="8"/>
      <c r="D167" s="8">
        <v>1</v>
      </c>
      <c r="E167" s="8"/>
      <c r="F167" s="8">
        <v>996.2664400000001</v>
      </c>
      <c r="G167" s="8">
        <v>1.9</v>
      </c>
      <c r="H167" s="8"/>
      <c r="I167" s="26">
        <v>0.26400000000000001</v>
      </c>
      <c r="J167" s="8">
        <v>244728</v>
      </c>
      <c r="K167" s="8">
        <v>30.5</v>
      </c>
      <c r="L167" s="11">
        <f t="shared" si="16"/>
        <v>24.400000000000002</v>
      </c>
      <c r="M167" s="11">
        <f>K167-2*G167-VLOOKUP(Y167,鋼筋號數!$A$3:$C$13,2,FALSE)</f>
        <v>25.43</v>
      </c>
      <c r="N167" s="8">
        <v>30.5</v>
      </c>
      <c r="O167" s="8">
        <f t="shared" si="17"/>
        <v>930.25</v>
      </c>
      <c r="P167" s="8">
        <v>200</v>
      </c>
      <c r="Q167" s="8">
        <v>200</v>
      </c>
      <c r="R167" s="5" t="s">
        <v>293</v>
      </c>
      <c r="S167" s="8"/>
      <c r="T167" s="26">
        <v>8</v>
      </c>
      <c r="U167" s="8">
        <v>4384.7960000000003</v>
      </c>
      <c r="V167" s="8"/>
      <c r="W167" s="8">
        <v>2.15</v>
      </c>
      <c r="X167" s="11">
        <f t="shared" si="18"/>
        <v>20</v>
      </c>
      <c r="Y167" s="5" t="s">
        <v>291</v>
      </c>
      <c r="Z167" s="8">
        <v>3</v>
      </c>
      <c r="AA167" s="8"/>
      <c r="AB167" s="8">
        <v>13</v>
      </c>
      <c r="AC167" s="8">
        <v>13</v>
      </c>
      <c r="AD167" s="8">
        <v>3987.1052</v>
      </c>
      <c r="AE167" s="8"/>
      <c r="AF167" s="8" t="s">
        <v>300</v>
      </c>
      <c r="AG167" s="11">
        <v>90</v>
      </c>
      <c r="AH167" s="15">
        <f>ROUND(AI167*(AB167*(N167-2*G167-VLOOKUP(Y167,鋼筋號數!$A$3:$C$13,2,FALSE))/100),2)</f>
        <v>3.8</v>
      </c>
      <c r="AI167" s="14">
        <f>ROUND(VLOOKUP(Y167,鋼筋號數!$A$3:$C$12,3,FALSE)*Z167/AB167/(N167-2*G167-VLOOKUP(Y167,鋼筋號數!$A$3:$C$12,2,FALSE))*100,2)</f>
        <v>1.1499999999999999</v>
      </c>
      <c r="AJ167" s="8"/>
      <c r="AK167" s="23">
        <v>4.0000000000000001E-3</v>
      </c>
      <c r="AL167" s="23">
        <v>0.5</v>
      </c>
      <c r="AM167" s="23">
        <v>1</v>
      </c>
      <c r="AN167" s="25">
        <v>0.95</v>
      </c>
      <c r="AO167" s="23">
        <v>0.25</v>
      </c>
      <c r="AP167" s="23">
        <v>3.5000000000000003E-2</v>
      </c>
      <c r="AQ167" s="23">
        <v>0.02</v>
      </c>
      <c r="AR167" s="23">
        <v>0</v>
      </c>
      <c r="AS167" t="b">
        <f t="shared" si="19"/>
        <v>1</v>
      </c>
      <c r="AT167" t="b">
        <v>1</v>
      </c>
    </row>
    <row r="168" spans="1:46" x14ac:dyDescent="0.3">
      <c r="A168" s="12" t="s">
        <v>239</v>
      </c>
      <c r="B168" s="8" t="s">
        <v>342</v>
      </c>
      <c r="C168" s="8"/>
      <c r="D168" s="8">
        <v>1</v>
      </c>
      <c r="E168" s="8"/>
      <c r="F168" s="8">
        <v>1063.5679600000001</v>
      </c>
      <c r="G168" s="8">
        <v>1.9</v>
      </c>
      <c r="H168" s="8"/>
      <c r="I168" s="26">
        <v>0.371</v>
      </c>
      <c r="J168" s="8">
        <v>367092</v>
      </c>
      <c r="K168" s="8">
        <v>30.5</v>
      </c>
      <c r="L168" s="11">
        <f t="shared" si="16"/>
        <v>24.400000000000002</v>
      </c>
      <c r="M168" s="11">
        <f>K168-2*G168-VLOOKUP(Y168,鋼筋號數!$A$3:$C$13,2,FALSE)</f>
        <v>25.43</v>
      </c>
      <c r="N168" s="8">
        <v>30.5</v>
      </c>
      <c r="O168" s="8">
        <f t="shared" si="17"/>
        <v>930.25</v>
      </c>
      <c r="P168" s="8">
        <v>200</v>
      </c>
      <c r="Q168" s="8">
        <v>200</v>
      </c>
      <c r="R168" s="5" t="s">
        <v>293</v>
      </c>
      <c r="S168" s="8"/>
      <c r="T168" s="26">
        <v>8</v>
      </c>
      <c r="U168" s="8">
        <v>4598.9372000000003</v>
      </c>
      <c r="V168" s="8"/>
      <c r="W168" s="8">
        <v>2.15</v>
      </c>
      <c r="X168" s="11">
        <f t="shared" si="18"/>
        <v>20</v>
      </c>
      <c r="Y168" s="5" t="s">
        <v>291</v>
      </c>
      <c r="Z168" s="8">
        <v>3</v>
      </c>
      <c r="AA168" s="8"/>
      <c r="AB168" s="8">
        <v>13</v>
      </c>
      <c r="AC168" s="8">
        <v>13</v>
      </c>
      <c r="AD168" s="8">
        <v>4262.4296000000004</v>
      </c>
      <c r="AE168" s="8"/>
      <c r="AF168" s="8" t="s">
        <v>300</v>
      </c>
      <c r="AG168" s="11">
        <v>90</v>
      </c>
      <c r="AH168" s="15">
        <f>ROUND(AI168*(AB168*(N168-2*G168-VLOOKUP(Y168,鋼筋號數!$A$3:$C$13,2,FALSE))/100),2)</f>
        <v>3.8</v>
      </c>
      <c r="AI168" s="14">
        <f>ROUND(VLOOKUP(Y168,鋼筋號數!$A$3:$C$12,3,FALSE)*Z168/AB168/(N168-2*G168-VLOOKUP(Y168,鋼筋號數!$A$3:$C$12,2,FALSE))*100,2)</f>
        <v>1.1499999999999999</v>
      </c>
      <c r="AJ168" s="8"/>
      <c r="AK168" s="23">
        <v>4.0000000000000001E-3</v>
      </c>
      <c r="AL168" s="23">
        <v>0.3</v>
      </c>
      <c r="AM168" s="23">
        <v>1</v>
      </c>
      <c r="AN168" s="25">
        <v>0.95</v>
      </c>
      <c r="AO168" s="23">
        <v>0.2</v>
      </c>
      <c r="AP168" s="23">
        <v>1.2E-2</v>
      </c>
      <c r="AQ168" s="23">
        <v>1.2999999999999999E-2</v>
      </c>
      <c r="AR168" s="23">
        <v>0</v>
      </c>
      <c r="AS168" t="b">
        <f t="shared" si="19"/>
        <v>1</v>
      </c>
      <c r="AT168" t="b">
        <v>1</v>
      </c>
    </row>
    <row r="169" spans="1:46" x14ac:dyDescent="0.3">
      <c r="A169" s="12" t="s">
        <v>240</v>
      </c>
      <c r="B169" s="8" t="s">
        <v>343</v>
      </c>
      <c r="C169" s="8"/>
      <c r="D169" s="8">
        <v>1</v>
      </c>
      <c r="E169" s="8"/>
      <c r="F169" s="8">
        <v>802.51964000000009</v>
      </c>
      <c r="G169" s="8">
        <v>1.9</v>
      </c>
      <c r="H169" s="8"/>
      <c r="I169" s="26">
        <v>0.39600000000000002</v>
      </c>
      <c r="J169" s="8">
        <v>295713</v>
      </c>
      <c r="K169" s="8">
        <v>30.5</v>
      </c>
      <c r="L169" s="11">
        <f t="shared" si="16"/>
        <v>24.400000000000002</v>
      </c>
      <c r="M169" s="11">
        <f>K169-2*G169-VLOOKUP(Y169,鋼筋號數!$A$3:$C$13,2,FALSE)</f>
        <v>25.43</v>
      </c>
      <c r="N169" s="8">
        <v>30.5</v>
      </c>
      <c r="O169" s="8">
        <f t="shared" si="17"/>
        <v>930.25</v>
      </c>
      <c r="P169" s="8">
        <v>200</v>
      </c>
      <c r="Q169" s="8">
        <v>200</v>
      </c>
      <c r="R169" s="5" t="s">
        <v>293</v>
      </c>
      <c r="S169" s="8"/>
      <c r="T169" s="26">
        <v>8</v>
      </c>
      <c r="U169" s="8">
        <v>4547.9512000000004</v>
      </c>
      <c r="V169" s="8"/>
      <c r="W169" s="8">
        <v>2.15</v>
      </c>
      <c r="X169" s="11">
        <f t="shared" si="18"/>
        <v>20</v>
      </c>
      <c r="Y169" s="5" t="s">
        <v>291</v>
      </c>
      <c r="Z169" s="8">
        <v>3</v>
      </c>
      <c r="AA169" s="8"/>
      <c r="AB169" s="8">
        <v>6</v>
      </c>
      <c r="AC169" s="8">
        <v>6</v>
      </c>
      <c r="AD169" s="8">
        <v>4466.3735999999999</v>
      </c>
      <c r="AE169" s="8"/>
      <c r="AF169" s="8" t="s">
        <v>300</v>
      </c>
      <c r="AG169" s="11">
        <v>135</v>
      </c>
      <c r="AH169" s="15">
        <f>ROUND(AI169*(AB169*(N169-2*G169-VLOOKUP(Y169,鋼筋號數!$A$3:$C$13,2,FALSE))/100),2)</f>
        <v>3.81</v>
      </c>
      <c r="AI169" s="14">
        <f>ROUND(VLOOKUP(Y169,鋼筋號數!$A$3:$C$12,3,FALSE)*Z169/AB169/(N169-2*G169-VLOOKUP(Y169,鋼筋號數!$A$3:$C$12,2,FALSE))*100,2)</f>
        <v>2.5</v>
      </c>
      <c r="AJ169" s="8">
        <v>0.8</v>
      </c>
      <c r="AK169" s="23">
        <v>3.0000000000000001E-3</v>
      </c>
      <c r="AL169" s="27">
        <v>0.7</v>
      </c>
      <c r="AM169" s="23">
        <v>1.5</v>
      </c>
      <c r="AN169" s="25">
        <v>0.95</v>
      </c>
      <c r="AO169" s="23">
        <v>0.3</v>
      </c>
      <c r="AP169" s="23">
        <v>7.4999999999999997E-2</v>
      </c>
      <c r="AQ169" s="23">
        <v>2.5000000000000001E-2</v>
      </c>
      <c r="AR169" s="23">
        <v>0</v>
      </c>
      <c r="AS169" t="b">
        <f t="shared" si="19"/>
        <v>1</v>
      </c>
      <c r="AT169" t="b">
        <v>1</v>
      </c>
    </row>
    <row r="170" spans="1:46" x14ac:dyDescent="0.3">
      <c r="A170" s="12" t="s">
        <v>241</v>
      </c>
      <c r="B170" s="8" t="s">
        <v>343</v>
      </c>
      <c r="C170" s="8"/>
      <c r="D170" s="8">
        <v>1</v>
      </c>
      <c r="E170" s="8"/>
      <c r="F170" s="8">
        <v>1113.5342400000002</v>
      </c>
      <c r="G170" s="8">
        <v>1.9</v>
      </c>
      <c r="H170" s="8"/>
      <c r="I170" s="26">
        <v>0.41299999999999998</v>
      </c>
      <c r="J170" s="8">
        <v>428274</v>
      </c>
      <c r="K170" s="8">
        <v>30.5</v>
      </c>
      <c r="L170" s="11">
        <f t="shared" si="16"/>
        <v>24.400000000000002</v>
      </c>
      <c r="M170" s="11">
        <f>K170-2*G170-VLOOKUP(Y170,鋼筋號數!$A$3:$C$13,2,FALSE)</f>
        <v>25.43</v>
      </c>
      <c r="N170" s="8">
        <v>30.5</v>
      </c>
      <c r="O170" s="8">
        <f t="shared" si="17"/>
        <v>930.25</v>
      </c>
      <c r="P170" s="8">
        <v>200</v>
      </c>
      <c r="Q170" s="8">
        <v>200</v>
      </c>
      <c r="R170" s="5" t="s">
        <v>293</v>
      </c>
      <c r="S170" s="8"/>
      <c r="T170" s="26">
        <v>8</v>
      </c>
      <c r="U170" s="8">
        <v>4547.9512000000004</v>
      </c>
      <c r="V170" s="8"/>
      <c r="W170" s="8">
        <v>2.15</v>
      </c>
      <c r="X170" s="11">
        <f t="shared" si="18"/>
        <v>20</v>
      </c>
      <c r="Y170" s="5" t="s">
        <v>291</v>
      </c>
      <c r="Z170" s="8">
        <v>3</v>
      </c>
      <c r="AA170" s="8"/>
      <c r="AB170" s="8">
        <v>6</v>
      </c>
      <c r="AC170" s="8">
        <v>6</v>
      </c>
      <c r="AD170" s="8">
        <v>4466.3735999999999</v>
      </c>
      <c r="AE170" s="8"/>
      <c r="AF170" s="8" t="s">
        <v>300</v>
      </c>
      <c r="AG170" s="11">
        <v>135</v>
      </c>
      <c r="AH170" s="15">
        <f>ROUND(AI170*(AB170*(N170-2*G170-VLOOKUP(Y170,鋼筋號數!$A$3:$C$13,2,FALSE))/100),2)</f>
        <v>3.81</v>
      </c>
      <c r="AI170" s="14">
        <f>ROUND(VLOOKUP(Y170,鋼筋號數!$A$3:$C$12,3,FALSE)*Z170/AB170/(N170-2*G170-VLOOKUP(Y170,鋼筋號數!$A$3:$C$12,2,FALSE))*100,2)</f>
        <v>2.5</v>
      </c>
      <c r="AJ170" s="8"/>
      <c r="AK170" s="23">
        <v>3.0000000000000001E-3</v>
      </c>
      <c r="AL170" s="23">
        <v>0.55000000000000004</v>
      </c>
      <c r="AM170" s="23">
        <v>1.2</v>
      </c>
      <c r="AN170" s="25">
        <v>0.95</v>
      </c>
      <c r="AO170" s="23">
        <v>0.3</v>
      </c>
      <c r="AP170" s="23">
        <v>3.2000000000000001E-2</v>
      </c>
      <c r="AQ170" s="23">
        <v>0.02</v>
      </c>
      <c r="AR170" s="23">
        <v>0</v>
      </c>
      <c r="AS170" t="b">
        <f t="shared" si="19"/>
        <v>1</v>
      </c>
      <c r="AT170" t="b">
        <v>1</v>
      </c>
    </row>
    <row r="171" spans="1:46" x14ac:dyDescent="0.3">
      <c r="A171" s="12" t="s">
        <v>242</v>
      </c>
      <c r="B171" s="8" t="s">
        <v>343</v>
      </c>
      <c r="C171" s="8"/>
      <c r="D171" s="8">
        <v>1</v>
      </c>
      <c r="E171" s="8"/>
      <c r="F171" s="8">
        <v>1116.5934</v>
      </c>
      <c r="G171" s="8">
        <v>1.9</v>
      </c>
      <c r="H171" s="8"/>
      <c r="I171" s="26">
        <v>0.41199999999999998</v>
      </c>
      <c r="J171" s="8">
        <v>428274</v>
      </c>
      <c r="K171" s="8">
        <v>30.5</v>
      </c>
      <c r="L171" s="11">
        <f t="shared" si="16"/>
        <v>24.400000000000002</v>
      </c>
      <c r="M171" s="11">
        <f>K171-2*G171-VLOOKUP(Y171,鋼筋號數!$A$3:$C$13,2,FALSE)</f>
        <v>25.43</v>
      </c>
      <c r="N171" s="8">
        <v>30.5</v>
      </c>
      <c r="O171" s="8">
        <f t="shared" si="17"/>
        <v>930.25</v>
      </c>
      <c r="P171" s="8">
        <v>200</v>
      </c>
      <c r="Q171" s="8">
        <v>200</v>
      </c>
      <c r="R171" s="5" t="s">
        <v>293</v>
      </c>
      <c r="S171" s="8"/>
      <c r="T171" s="26">
        <v>8</v>
      </c>
      <c r="U171" s="8">
        <v>4547.9512000000004</v>
      </c>
      <c r="V171" s="8"/>
      <c r="W171" s="8">
        <v>2.15</v>
      </c>
      <c r="X171" s="11">
        <f t="shared" si="18"/>
        <v>20</v>
      </c>
      <c r="Y171" s="5" t="s">
        <v>291</v>
      </c>
      <c r="Z171" s="8">
        <v>3</v>
      </c>
      <c r="AA171" s="8"/>
      <c r="AB171" s="8">
        <v>5.5</v>
      </c>
      <c r="AC171" s="8">
        <v>5.5</v>
      </c>
      <c r="AD171" s="8">
        <v>8412.69</v>
      </c>
      <c r="AE171" s="8"/>
      <c r="AF171" s="8" t="s">
        <v>300</v>
      </c>
      <c r="AG171" s="11">
        <v>135</v>
      </c>
      <c r="AH171" s="15">
        <f>ROUND(AI171*(AB171*(N171-2*G171-VLOOKUP(Y171,鋼筋號數!$A$3:$C$13,2,FALSE))/100),2)</f>
        <v>3.8</v>
      </c>
      <c r="AI171" s="14">
        <f>ROUND(VLOOKUP(Y171,鋼筋號數!$A$3:$C$12,3,FALSE)*Z171/AB171/(N171-2*G171-VLOOKUP(Y171,鋼筋號數!$A$3:$C$12,2,FALSE))*100,2)</f>
        <v>2.72</v>
      </c>
      <c r="AJ171" s="8"/>
      <c r="AK171" s="23">
        <v>3.0000000000000001E-3</v>
      </c>
      <c r="AL171" s="23">
        <v>0.75</v>
      </c>
      <c r="AM171" s="23">
        <v>1.5</v>
      </c>
      <c r="AN171" s="25">
        <v>0.95</v>
      </c>
      <c r="AO171" s="23">
        <v>0.25</v>
      </c>
      <c r="AP171" s="23">
        <v>0.05</v>
      </c>
      <c r="AQ171" s="23">
        <v>2.5000000000000001E-2</v>
      </c>
      <c r="AR171" s="23">
        <v>0</v>
      </c>
      <c r="AS171" t="b">
        <f t="shared" si="19"/>
        <v>1</v>
      </c>
      <c r="AT171" t="b">
        <v>1</v>
      </c>
    </row>
    <row r="172" spans="1:46" x14ac:dyDescent="0.3">
      <c r="A172" s="12" t="s">
        <v>243</v>
      </c>
      <c r="B172" s="8" t="s">
        <v>343</v>
      </c>
      <c r="C172" s="8"/>
      <c r="D172" s="8">
        <v>1</v>
      </c>
      <c r="E172" s="8"/>
      <c r="F172" s="8">
        <v>1062.5482400000001</v>
      </c>
      <c r="G172" s="8">
        <v>1.9</v>
      </c>
      <c r="H172" s="8"/>
      <c r="I172" s="26">
        <v>0.371</v>
      </c>
      <c r="J172" s="8">
        <v>367092</v>
      </c>
      <c r="K172" s="8">
        <v>30.5</v>
      </c>
      <c r="L172" s="11">
        <f t="shared" si="16"/>
        <v>24.400000000000002</v>
      </c>
      <c r="M172" s="11">
        <f>K172-2*G172-VLOOKUP(Y172,鋼筋號數!$A$3:$C$13,2,FALSE)</f>
        <v>25.43</v>
      </c>
      <c r="N172" s="8">
        <v>30.5</v>
      </c>
      <c r="O172" s="8">
        <f t="shared" si="17"/>
        <v>930.25</v>
      </c>
      <c r="P172" s="8">
        <v>200</v>
      </c>
      <c r="Q172" s="8">
        <v>200</v>
      </c>
      <c r="R172" s="5" t="s">
        <v>293</v>
      </c>
      <c r="S172" s="8"/>
      <c r="T172" s="26">
        <v>8</v>
      </c>
      <c r="U172" s="8">
        <v>4547.9512000000004</v>
      </c>
      <c r="V172" s="8"/>
      <c r="W172" s="8">
        <v>2.15</v>
      </c>
      <c r="X172" s="11">
        <f t="shared" si="18"/>
        <v>20</v>
      </c>
      <c r="Y172" s="5" t="s">
        <v>291</v>
      </c>
      <c r="Z172" s="8">
        <v>3</v>
      </c>
      <c r="AA172" s="8"/>
      <c r="AB172" s="8">
        <v>8</v>
      </c>
      <c r="AC172" s="8">
        <v>8</v>
      </c>
      <c r="AD172" s="8">
        <v>8412.69</v>
      </c>
      <c r="AE172" s="8"/>
      <c r="AF172" s="8" t="s">
        <v>300</v>
      </c>
      <c r="AG172" s="11">
        <v>135</v>
      </c>
      <c r="AH172" s="15">
        <f>ROUND(AI172*(AB172*(N172-2*G172-VLOOKUP(Y172,鋼筋號數!$A$3:$C$13,2,FALSE))/100),2)</f>
        <v>3.8</v>
      </c>
      <c r="AI172" s="14">
        <f>ROUND(VLOOKUP(Y172,鋼筋號數!$A$3:$C$12,3,FALSE)*Z172/AB172/(N172-2*G172-VLOOKUP(Y172,鋼筋號數!$A$3:$C$12,2,FALSE))*100,2)</f>
        <v>1.87</v>
      </c>
      <c r="AJ172" s="8"/>
      <c r="AK172" s="23">
        <v>3.0000000000000001E-3</v>
      </c>
      <c r="AL172" s="23">
        <v>0.45</v>
      </c>
      <c r="AM172" s="23">
        <v>1.2</v>
      </c>
      <c r="AN172" s="25">
        <v>0.95</v>
      </c>
      <c r="AO172" s="23">
        <v>0.3</v>
      </c>
      <c r="AP172" s="23">
        <v>3.5000000000000003E-2</v>
      </c>
      <c r="AQ172" s="23">
        <v>0.02</v>
      </c>
      <c r="AR172" s="23">
        <v>0</v>
      </c>
      <c r="AS172" t="b">
        <f t="shared" si="19"/>
        <v>1</v>
      </c>
      <c r="AT172" t="b">
        <v>1</v>
      </c>
    </row>
    <row r="173" spans="1:46" x14ac:dyDescent="0.3">
      <c r="A173" s="12" t="s">
        <v>244</v>
      </c>
      <c r="B173" s="8" t="s">
        <v>343</v>
      </c>
      <c r="C173" s="8"/>
      <c r="D173" s="8">
        <v>1</v>
      </c>
      <c r="E173" s="8"/>
      <c r="F173" s="8">
        <v>1065.6074000000001</v>
      </c>
      <c r="G173" s="8">
        <v>1.9</v>
      </c>
      <c r="H173" s="8"/>
      <c r="I173" s="26">
        <v>0.53</v>
      </c>
      <c r="J173" s="8">
        <v>525145.5</v>
      </c>
      <c r="K173" s="8">
        <v>30.5</v>
      </c>
      <c r="L173" s="11">
        <f t="shared" si="16"/>
        <v>24.400000000000002</v>
      </c>
      <c r="M173" s="11">
        <f>K173-2*G173-VLOOKUP(Y173,鋼筋號數!$A$3:$C$13,2,FALSE)</f>
        <v>25.43</v>
      </c>
      <c r="N173" s="8">
        <v>30.5</v>
      </c>
      <c r="O173" s="8">
        <f t="shared" si="17"/>
        <v>930.25</v>
      </c>
      <c r="P173" s="8">
        <v>200</v>
      </c>
      <c r="Q173" s="8">
        <v>200</v>
      </c>
      <c r="R173" s="5" t="s">
        <v>293</v>
      </c>
      <c r="S173" s="8"/>
      <c r="T173" s="26">
        <v>8</v>
      </c>
      <c r="U173" s="8">
        <v>4547.9512000000004</v>
      </c>
      <c r="V173" s="8"/>
      <c r="W173" s="8">
        <v>2.15</v>
      </c>
      <c r="X173" s="11">
        <f t="shared" si="18"/>
        <v>20</v>
      </c>
      <c r="Y173" s="5" t="s">
        <v>291</v>
      </c>
      <c r="Z173" s="8">
        <v>3</v>
      </c>
      <c r="AA173" s="8"/>
      <c r="AB173" s="8">
        <v>5.5</v>
      </c>
      <c r="AC173" s="8">
        <v>5.5</v>
      </c>
      <c r="AD173" s="8">
        <v>7586.7168000000001</v>
      </c>
      <c r="AE173" s="8"/>
      <c r="AF173" s="8" t="s">
        <v>300</v>
      </c>
      <c r="AG173" s="11">
        <v>135</v>
      </c>
      <c r="AH173" s="15">
        <f>ROUND(AI173*(AB173*(N173-2*G173-VLOOKUP(Y173,鋼筋號數!$A$3:$C$13,2,FALSE))/100),2)</f>
        <v>3.8</v>
      </c>
      <c r="AI173" s="14">
        <f>ROUND(VLOOKUP(Y173,鋼筋號數!$A$3:$C$12,3,FALSE)*Z173/AB173/(N173-2*G173-VLOOKUP(Y173,鋼筋號數!$A$3:$C$12,2,FALSE))*100,2)</f>
        <v>2.72</v>
      </c>
      <c r="AJ173" s="8"/>
      <c r="AK173" s="23">
        <v>3.0000000000000001E-3</v>
      </c>
      <c r="AL173" s="23">
        <v>0.45</v>
      </c>
      <c r="AM173" s="23">
        <v>1.2</v>
      </c>
      <c r="AN173" s="25">
        <v>0.95</v>
      </c>
      <c r="AO173" s="23">
        <v>0.3</v>
      </c>
      <c r="AP173" s="23">
        <v>3.5000000000000003E-2</v>
      </c>
      <c r="AQ173" s="23">
        <v>0.02</v>
      </c>
      <c r="AR173" s="23">
        <v>0</v>
      </c>
      <c r="AS173" t="b">
        <f t="shared" si="19"/>
        <v>1</v>
      </c>
      <c r="AT173" t="b">
        <v>1</v>
      </c>
    </row>
    <row r="174" spans="1:46" x14ac:dyDescent="0.3">
      <c r="A174" s="12" t="s">
        <v>245</v>
      </c>
      <c r="B174" s="8" t="s">
        <v>343</v>
      </c>
      <c r="C174" s="8"/>
      <c r="D174" s="8">
        <v>1</v>
      </c>
      <c r="E174" s="8"/>
      <c r="F174" s="8">
        <v>1115.5736800000002</v>
      </c>
      <c r="G174" s="8">
        <v>1.9</v>
      </c>
      <c r="H174" s="8"/>
      <c r="I174" s="26">
        <v>0.50600000000000001</v>
      </c>
      <c r="J174" s="8">
        <v>525145.5</v>
      </c>
      <c r="K174" s="8">
        <v>30.5</v>
      </c>
      <c r="L174" s="11">
        <f t="shared" si="16"/>
        <v>24.400000000000002</v>
      </c>
      <c r="M174" s="11">
        <f>K174-2*G174-VLOOKUP(Y174,鋼筋號數!$A$3:$C$13,2,FALSE)</f>
        <v>25.43</v>
      </c>
      <c r="N174" s="8">
        <v>30.5</v>
      </c>
      <c r="O174" s="8">
        <f t="shared" si="17"/>
        <v>930.25</v>
      </c>
      <c r="P174" s="8">
        <v>200</v>
      </c>
      <c r="Q174" s="8">
        <v>200</v>
      </c>
      <c r="R174" s="5" t="s">
        <v>293</v>
      </c>
      <c r="S174" s="8"/>
      <c r="T174" s="26">
        <v>8</v>
      </c>
      <c r="U174" s="8">
        <v>4547.9512000000004</v>
      </c>
      <c r="V174" s="8"/>
      <c r="W174" s="8">
        <v>2.15</v>
      </c>
      <c r="X174" s="11">
        <f t="shared" si="18"/>
        <v>20</v>
      </c>
      <c r="Y174" s="5" t="s">
        <v>291</v>
      </c>
      <c r="Z174" s="8">
        <v>3</v>
      </c>
      <c r="AA174" s="8"/>
      <c r="AB174" s="8">
        <v>6</v>
      </c>
      <c r="AC174" s="8">
        <v>6</v>
      </c>
      <c r="AD174" s="8">
        <v>5017.0223999999998</v>
      </c>
      <c r="AE174" s="8"/>
      <c r="AF174" s="8" t="s">
        <v>300</v>
      </c>
      <c r="AG174" s="11">
        <v>135</v>
      </c>
      <c r="AH174" s="15">
        <f>ROUND(AI174*(AB174*(N174-2*G174-VLOOKUP(Y174,鋼筋號數!$A$3:$C$13,2,FALSE))/100),2)</f>
        <v>3.81</v>
      </c>
      <c r="AI174" s="14">
        <f>ROUND(VLOOKUP(Y174,鋼筋號數!$A$3:$C$12,3,FALSE)*Z174/AB174/(N174-2*G174-VLOOKUP(Y174,鋼筋號數!$A$3:$C$12,2,FALSE))*100,2)</f>
        <v>2.5</v>
      </c>
      <c r="AJ174" s="8"/>
      <c r="AK174" s="23">
        <v>3.0000000000000001E-3</v>
      </c>
      <c r="AL174" s="23">
        <v>0.55000000000000004</v>
      </c>
      <c r="AM174" s="23">
        <v>1.2</v>
      </c>
      <c r="AN174" s="25">
        <v>0.95</v>
      </c>
      <c r="AO174" s="23">
        <v>0.28000000000000003</v>
      </c>
      <c r="AP174" s="23">
        <v>4.2000000000000003E-2</v>
      </c>
      <c r="AQ174" s="23">
        <v>0.02</v>
      </c>
      <c r="AR174" s="23">
        <v>0</v>
      </c>
      <c r="AS174" t="b">
        <f t="shared" si="19"/>
        <v>1</v>
      </c>
      <c r="AT174" t="b">
        <v>1</v>
      </c>
    </row>
    <row r="175" spans="1:46" x14ac:dyDescent="0.3">
      <c r="A175" s="12" t="s">
        <v>246</v>
      </c>
      <c r="B175" s="8" t="s">
        <v>344</v>
      </c>
      <c r="C175" s="8"/>
      <c r="D175" s="8">
        <v>1</v>
      </c>
      <c r="E175" s="8"/>
      <c r="F175" s="8">
        <v>343.64564000000007</v>
      </c>
      <c r="G175" s="8">
        <v>2.54</v>
      </c>
      <c r="H175" s="8"/>
      <c r="I175" s="26">
        <v>8.5000000000000006E-2</v>
      </c>
      <c r="J175" s="8">
        <v>13562.01</v>
      </c>
      <c r="K175" s="8">
        <v>30.48</v>
      </c>
      <c r="L175" s="11">
        <f t="shared" ref="L175:L195" si="20">0.8*K175</f>
        <v>24.384</v>
      </c>
      <c r="M175" s="11">
        <f>K175-2*G175-VLOOKUP(Y175,鋼筋號數!$A$3:$C$13,2,FALSE)</f>
        <v>24.764999999999997</v>
      </c>
      <c r="N175" s="8">
        <v>15.24</v>
      </c>
      <c r="O175" s="8">
        <f t="shared" ref="O175:O195" si="21">K175*N175</f>
        <v>464.51519999999999</v>
      </c>
      <c r="P175" s="8">
        <v>68.58</v>
      </c>
      <c r="Q175" s="8">
        <v>68.58</v>
      </c>
      <c r="R175" s="5" t="s">
        <v>293</v>
      </c>
      <c r="S175" s="8"/>
      <c r="T175" s="26">
        <v>4</v>
      </c>
      <c r="U175" s="8">
        <v>4619.3316000000004</v>
      </c>
      <c r="V175" s="8"/>
      <c r="W175" s="8">
        <v>2.4500000000000002</v>
      </c>
      <c r="X175" s="11">
        <f t="shared" ref="X175:X195" si="22">ROUND(W175*O175/100,2)</f>
        <v>11.38</v>
      </c>
      <c r="Y175" s="5" t="s">
        <v>289</v>
      </c>
      <c r="Z175" s="26">
        <v>2</v>
      </c>
      <c r="AA175" s="8"/>
      <c r="AB175" s="8">
        <v>7.62</v>
      </c>
      <c r="AC175" s="8">
        <v>7.62</v>
      </c>
      <c r="AD175" s="8">
        <v>4190.0294800000001</v>
      </c>
      <c r="AE175" s="8"/>
      <c r="AF175" s="8" t="s">
        <v>299</v>
      </c>
      <c r="AG175" s="11">
        <v>135</v>
      </c>
      <c r="AH175" s="11">
        <f>ROUND(AI175*(AB175*(N175-2*G175-VLOOKUP(Y175,鋼筋號數!$A$3:$C$13,2,FALSE))/100),2)</f>
        <v>0.44</v>
      </c>
      <c r="AI175" s="8">
        <v>0.6</v>
      </c>
      <c r="AJ175" s="8"/>
      <c r="AK175" s="23">
        <v>6.0000000000000001E-3</v>
      </c>
      <c r="AL175" s="23">
        <v>0.65</v>
      </c>
      <c r="AM175" s="23">
        <v>1.1000000000000001</v>
      </c>
      <c r="AN175" s="25">
        <v>0.95</v>
      </c>
      <c r="AO175" s="23">
        <v>0.35</v>
      </c>
      <c r="AP175" s="23">
        <v>2.1999999999999999E-2</v>
      </c>
      <c r="AQ175" s="23">
        <v>1.4999999999999999E-2</v>
      </c>
      <c r="AR175" s="23">
        <v>0</v>
      </c>
      <c r="AS175" t="str">
        <f t="shared" ref="AS175:AS195" si="23">IF(OR(F175&gt;=700,AD175&gt;=5000,AH175&gt;=3),TRUE,"None")</f>
        <v>None</v>
      </c>
      <c r="AT175" t="b">
        <v>1</v>
      </c>
    </row>
    <row r="176" spans="1:46" x14ac:dyDescent="0.3">
      <c r="A176" s="12" t="s">
        <v>247</v>
      </c>
      <c r="B176" s="8" t="s">
        <v>344</v>
      </c>
      <c r="C176" s="8"/>
      <c r="D176" s="8">
        <v>1</v>
      </c>
      <c r="E176" s="8"/>
      <c r="F176" s="8">
        <v>343.64564000000007</v>
      </c>
      <c r="G176" s="8">
        <v>2.54</v>
      </c>
      <c r="H176" s="8"/>
      <c r="I176" s="26">
        <v>8.5000000000000006E-2</v>
      </c>
      <c r="J176" s="8">
        <v>13562.01</v>
      </c>
      <c r="K176" s="8">
        <v>30.48</v>
      </c>
      <c r="L176" s="11">
        <f t="shared" si="20"/>
        <v>24.384</v>
      </c>
      <c r="M176" s="11">
        <f>K176-2*G176-VLOOKUP(Y176,鋼筋號數!$A$3:$C$13,2,FALSE)</f>
        <v>24.764999999999997</v>
      </c>
      <c r="N176" s="8">
        <v>15.24</v>
      </c>
      <c r="O176" s="8">
        <f t="shared" si="21"/>
        <v>464.51519999999999</v>
      </c>
      <c r="P176" s="8">
        <v>68.58</v>
      </c>
      <c r="Q176" s="8">
        <v>68.58</v>
      </c>
      <c r="R176" s="5" t="s">
        <v>293</v>
      </c>
      <c r="S176" s="8"/>
      <c r="T176" s="26">
        <v>4</v>
      </c>
      <c r="U176" s="8">
        <v>4619.3316000000004</v>
      </c>
      <c r="V176" s="8"/>
      <c r="W176" s="8">
        <v>2.4500000000000002</v>
      </c>
      <c r="X176" s="11">
        <f t="shared" si="22"/>
        <v>11.38</v>
      </c>
      <c r="Y176" s="5" t="s">
        <v>289</v>
      </c>
      <c r="Z176" s="26">
        <v>2</v>
      </c>
      <c r="AA176" s="8"/>
      <c r="AB176" s="8">
        <v>7.62</v>
      </c>
      <c r="AC176" s="8">
        <v>7.62</v>
      </c>
      <c r="AD176" s="8">
        <v>4190.0294800000001</v>
      </c>
      <c r="AE176" s="8"/>
      <c r="AF176" s="8" t="s">
        <v>299</v>
      </c>
      <c r="AG176" s="11">
        <v>135</v>
      </c>
      <c r="AH176" s="11">
        <f>ROUND(AI176*(AB176*(N176-2*G176-VLOOKUP(Y176,鋼筋號數!$A$3:$C$13,2,FALSE))/100),2)</f>
        <v>0.44</v>
      </c>
      <c r="AI176" s="8">
        <v>0.6</v>
      </c>
      <c r="AJ176" s="8"/>
      <c r="AK176" s="23">
        <v>6.0000000000000001E-3</v>
      </c>
      <c r="AL176" s="23">
        <v>0.65</v>
      </c>
      <c r="AM176" s="23">
        <v>1.1000000000000001</v>
      </c>
      <c r="AN176" s="25">
        <v>0.95</v>
      </c>
      <c r="AO176" s="23">
        <v>0.35</v>
      </c>
      <c r="AP176" s="23">
        <v>2.1999999999999999E-2</v>
      </c>
      <c r="AQ176" s="23">
        <v>1.4999999999999999E-2</v>
      </c>
      <c r="AR176" s="23">
        <v>0</v>
      </c>
      <c r="AS176" t="str">
        <f t="shared" si="23"/>
        <v>None</v>
      </c>
      <c r="AT176" t="b">
        <v>1</v>
      </c>
    </row>
    <row r="177" spans="1:46" x14ac:dyDescent="0.3">
      <c r="A177" s="12" t="s">
        <v>248</v>
      </c>
      <c r="B177" s="8" t="s">
        <v>344</v>
      </c>
      <c r="C177" s="8"/>
      <c r="D177" s="8">
        <v>1</v>
      </c>
      <c r="E177" s="8"/>
      <c r="F177" s="8">
        <v>327.33012000000002</v>
      </c>
      <c r="G177" s="8">
        <v>2.54</v>
      </c>
      <c r="H177" s="8"/>
      <c r="I177" s="26">
        <v>8.8999999999999996E-2</v>
      </c>
      <c r="J177" s="8">
        <v>13562.01</v>
      </c>
      <c r="K177" s="8">
        <v>30.48</v>
      </c>
      <c r="L177" s="11">
        <f t="shared" si="20"/>
        <v>24.384</v>
      </c>
      <c r="M177" s="11">
        <f>K177-2*G177-VLOOKUP(Y177,鋼筋號數!$A$3:$C$13,2,FALSE)</f>
        <v>24.764999999999997</v>
      </c>
      <c r="N177" s="8">
        <v>15.24</v>
      </c>
      <c r="O177" s="8">
        <f t="shared" si="21"/>
        <v>464.51519999999999</v>
      </c>
      <c r="P177" s="8">
        <v>68.58</v>
      </c>
      <c r="Q177" s="8">
        <v>68.58</v>
      </c>
      <c r="R177" s="5" t="s">
        <v>293</v>
      </c>
      <c r="S177" s="8"/>
      <c r="T177" s="26">
        <v>4</v>
      </c>
      <c r="U177" s="8">
        <v>4619.3316000000004</v>
      </c>
      <c r="V177" s="8"/>
      <c r="W177" s="8">
        <v>2.4500000000000002</v>
      </c>
      <c r="X177" s="11">
        <f t="shared" si="22"/>
        <v>11.38</v>
      </c>
      <c r="Y177" s="5" t="s">
        <v>289</v>
      </c>
      <c r="Z177" s="26">
        <v>2</v>
      </c>
      <c r="AA177" s="8"/>
      <c r="AB177" s="8">
        <v>3.81</v>
      </c>
      <c r="AC177" s="8">
        <v>3.81</v>
      </c>
      <c r="AD177" s="8">
        <v>4190.0294800000001</v>
      </c>
      <c r="AE177" s="8"/>
      <c r="AF177" s="8" t="s">
        <v>299</v>
      </c>
      <c r="AG177" s="11">
        <v>135</v>
      </c>
      <c r="AH177" s="15">
        <f>ROUND(AI177*(AB177*(N177-2*G177-VLOOKUP(Y177,鋼筋號數!$A$3:$C$13,2,FALSE))/100),2)</f>
        <v>0.64</v>
      </c>
      <c r="AI177" s="14">
        <f>ROUND(VLOOKUP(Y177,鋼筋號數!$A$3:$C$12,3,FALSE)*Z177/AB177/(N177-2*G177-VLOOKUP(Y177,鋼筋號數!$A$3:$C$12,2,FALSE))*100,2)</f>
        <v>1.75</v>
      </c>
      <c r="AJ177" s="8"/>
      <c r="AK177" s="23">
        <v>4.0000000000000001E-3</v>
      </c>
      <c r="AL177" s="23">
        <v>0.7</v>
      </c>
      <c r="AM177" s="23">
        <v>1.3</v>
      </c>
      <c r="AN177" s="25">
        <v>0.95</v>
      </c>
      <c r="AO177" s="23">
        <v>0.4</v>
      </c>
      <c r="AP177" s="23">
        <v>3.2000000000000001E-2</v>
      </c>
      <c r="AQ177" s="23">
        <v>1.4999999999999999E-2</v>
      </c>
      <c r="AR177" s="23">
        <v>0</v>
      </c>
      <c r="AS177" t="str">
        <f t="shared" si="23"/>
        <v>None</v>
      </c>
      <c r="AT177" t="b">
        <v>1</v>
      </c>
    </row>
    <row r="178" spans="1:46" x14ac:dyDescent="0.3">
      <c r="A178" s="12" t="s">
        <v>249</v>
      </c>
      <c r="B178" s="8" t="s">
        <v>344</v>
      </c>
      <c r="C178" s="8"/>
      <c r="D178" s="8">
        <v>1</v>
      </c>
      <c r="E178" s="8"/>
      <c r="F178" s="8">
        <v>327.33012000000002</v>
      </c>
      <c r="G178" s="8">
        <v>2.54</v>
      </c>
      <c r="H178" s="8"/>
      <c r="I178" s="26">
        <v>8.8999999999999996E-2</v>
      </c>
      <c r="J178" s="8">
        <v>13562.01</v>
      </c>
      <c r="K178" s="8">
        <v>30.48</v>
      </c>
      <c r="L178" s="11">
        <f t="shared" si="20"/>
        <v>24.384</v>
      </c>
      <c r="M178" s="11">
        <f>K178-2*G178-VLOOKUP(Y178,鋼筋號數!$A$3:$C$13,2,FALSE)</f>
        <v>24.764999999999997</v>
      </c>
      <c r="N178" s="8">
        <v>15.24</v>
      </c>
      <c r="O178" s="8">
        <f t="shared" si="21"/>
        <v>464.51519999999999</v>
      </c>
      <c r="P178" s="8">
        <v>68.58</v>
      </c>
      <c r="Q178" s="8">
        <v>68.58</v>
      </c>
      <c r="R178" s="5" t="s">
        <v>293</v>
      </c>
      <c r="S178" s="8"/>
      <c r="T178" s="26">
        <v>4</v>
      </c>
      <c r="U178" s="8">
        <v>4619.3316000000004</v>
      </c>
      <c r="V178" s="8"/>
      <c r="W178" s="8">
        <v>2.4500000000000002</v>
      </c>
      <c r="X178" s="11">
        <f t="shared" si="22"/>
        <v>11.38</v>
      </c>
      <c r="Y178" s="5" t="s">
        <v>289</v>
      </c>
      <c r="Z178" s="26">
        <v>2</v>
      </c>
      <c r="AA178" s="8"/>
      <c r="AB178" s="8">
        <v>3.81</v>
      </c>
      <c r="AC178" s="8">
        <v>3.81</v>
      </c>
      <c r="AD178" s="8">
        <v>4190.0294800000001</v>
      </c>
      <c r="AE178" s="8"/>
      <c r="AF178" s="8" t="s">
        <v>299</v>
      </c>
      <c r="AG178" s="11">
        <v>135</v>
      </c>
      <c r="AH178" s="15">
        <f>ROUND(AI178*(AB178*(N178-2*G178-VLOOKUP(Y178,鋼筋號數!$A$3:$C$13,2,FALSE))/100),2)</f>
        <v>0.64</v>
      </c>
      <c r="AI178" s="14">
        <f>ROUND(VLOOKUP(Y178,鋼筋號數!$A$3:$C$12,3,FALSE)*Z178/AB178/(N178-2*G178-VLOOKUP(Y178,鋼筋號數!$A$3:$C$12,2,FALSE))*100,2)</f>
        <v>1.75</v>
      </c>
      <c r="AJ178" s="8"/>
      <c r="AK178" s="23">
        <v>4.0000000000000001E-3</v>
      </c>
      <c r="AL178" s="23">
        <v>0.7</v>
      </c>
      <c r="AM178" s="23">
        <v>1.3</v>
      </c>
      <c r="AN178" s="25">
        <v>0.95</v>
      </c>
      <c r="AO178" s="23">
        <v>0.4</v>
      </c>
      <c r="AP178" s="23">
        <v>3.2000000000000001E-2</v>
      </c>
      <c r="AQ178" s="23">
        <v>1.4999999999999999E-2</v>
      </c>
      <c r="AR178" s="23">
        <v>0</v>
      </c>
      <c r="AS178" t="str">
        <f t="shared" si="23"/>
        <v>None</v>
      </c>
      <c r="AT178" t="b">
        <v>1</v>
      </c>
    </row>
    <row r="179" spans="1:46" x14ac:dyDescent="0.3">
      <c r="A179" s="12" t="s">
        <v>250</v>
      </c>
      <c r="B179" s="8" t="s">
        <v>344</v>
      </c>
      <c r="C179" s="8"/>
      <c r="D179" s="8">
        <v>1</v>
      </c>
      <c r="E179" s="8"/>
      <c r="F179" s="8">
        <v>304.89627999999999</v>
      </c>
      <c r="G179" s="8">
        <v>2.54</v>
      </c>
      <c r="H179" s="8"/>
      <c r="I179" s="26">
        <v>9.6000000000000002E-2</v>
      </c>
      <c r="J179" s="8">
        <v>13562.01</v>
      </c>
      <c r="K179" s="8">
        <v>30.48</v>
      </c>
      <c r="L179" s="11">
        <f t="shared" si="20"/>
        <v>24.384</v>
      </c>
      <c r="M179" s="11">
        <f>K179-2*G179-VLOOKUP(Y179,鋼筋號數!$A$3:$C$13,2,FALSE)</f>
        <v>24.764999999999997</v>
      </c>
      <c r="N179" s="8">
        <v>15.24</v>
      </c>
      <c r="O179" s="8">
        <f t="shared" si="21"/>
        <v>464.51519999999999</v>
      </c>
      <c r="P179" s="8">
        <v>68.58</v>
      </c>
      <c r="Q179" s="8">
        <v>68.58</v>
      </c>
      <c r="R179" s="5" t="s">
        <v>293</v>
      </c>
      <c r="S179" s="8"/>
      <c r="T179" s="26">
        <v>4</v>
      </c>
      <c r="U179" s="8">
        <v>4619.3316000000004</v>
      </c>
      <c r="V179" s="8"/>
      <c r="W179" s="8">
        <v>2.4500000000000002</v>
      </c>
      <c r="X179" s="11">
        <f t="shared" si="22"/>
        <v>11.38</v>
      </c>
      <c r="Y179" s="5" t="s">
        <v>289</v>
      </c>
      <c r="Z179" s="26">
        <v>2</v>
      </c>
      <c r="AA179" s="8"/>
      <c r="AB179" s="8">
        <v>7.62</v>
      </c>
      <c r="AC179" s="8">
        <v>7.62</v>
      </c>
      <c r="AD179" s="8">
        <v>4190.0294800000001</v>
      </c>
      <c r="AE179" s="8"/>
      <c r="AF179" s="8" t="s">
        <v>299</v>
      </c>
      <c r="AG179" s="11">
        <v>135</v>
      </c>
      <c r="AH179" s="15">
        <f>ROUND(AI179*(AB179*(N179-2*G179-VLOOKUP(Y179,鋼筋號數!$A$3:$C$13,2,FALSE))/100),2)</f>
        <v>0.63</v>
      </c>
      <c r="AI179" s="14">
        <f>ROUND(VLOOKUP(Y179,鋼筋號數!$A$3:$C$12,3,FALSE)*Z179/AB179/(N179-2*G179-VLOOKUP(Y179,鋼筋號數!$A$3:$C$12,2,FALSE))*100,2)</f>
        <v>0.87</v>
      </c>
      <c r="AJ179" s="8"/>
      <c r="AK179" s="23">
        <v>4.0000000000000001E-3</v>
      </c>
      <c r="AL179" s="25">
        <v>1</v>
      </c>
      <c r="AM179" s="23">
        <v>1.1000000000000001</v>
      </c>
      <c r="AN179" s="25">
        <v>0.95</v>
      </c>
      <c r="AO179" s="23">
        <v>0.4</v>
      </c>
      <c r="AP179" s="23">
        <v>2.3E-2</v>
      </c>
      <c r="AQ179" s="23">
        <v>1.4999999999999999E-2</v>
      </c>
      <c r="AR179" s="23">
        <v>0</v>
      </c>
      <c r="AS179" t="str">
        <f t="shared" si="23"/>
        <v>None</v>
      </c>
      <c r="AT179" t="b">
        <v>1</v>
      </c>
    </row>
    <row r="180" spans="1:46" x14ac:dyDescent="0.3">
      <c r="A180" s="12" t="s">
        <v>251</v>
      </c>
      <c r="B180" s="8" t="s">
        <v>344</v>
      </c>
      <c r="C180" s="8"/>
      <c r="D180" s="8">
        <v>1</v>
      </c>
      <c r="E180" s="8"/>
      <c r="F180" s="8">
        <v>304.89627999999999</v>
      </c>
      <c r="G180" s="8">
        <v>2.54</v>
      </c>
      <c r="H180" s="8"/>
      <c r="I180" s="26">
        <v>9.6000000000000002E-2</v>
      </c>
      <c r="J180" s="8">
        <v>13562.01</v>
      </c>
      <c r="K180" s="8">
        <v>30.48</v>
      </c>
      <c r="L180" s="11">
        <f t="shared" si="20"/>
        <v>24.384</v>
      </c>
      <c r="M180" s="11">
        <f>K180-2*G180-VLOOKUP(Y180,鋼筋號數!$A$3:$C$13,2,FALSE)</f>
        <v>24.764999999999997</v>
      </c>
      <c r="N180" s="8">
        <v>15.24</v>
      </c>
      <c r="O180" s="8">
        <f t="shared" si="21"/>
        <v>464.51519999999999</v>
      </c>
      <c r="P180" s="8">
        <v>68.58</v>
      </c>
      <c r="Q180" s="8">
        <v>68.58</v>
      </c>
      <c r="R180" s="5" t="s">
        <v>293</v>
      </c>
      <c r="S180" s="8"/>
      <c r="T180" s="26">
        <v>4</v>
      </c>
      <c r="U180" s="8">
        <v>4619.3316000000004</v>
      </c>
      <c r="V180" s="8"/>
      <c r="W180" s="8">
        <v>2.4500000000000002</v>
      </c>
      <c r="X180" s="11">
        <f t="shared" si="22"/>
        <v>11.38</v>
      </c>
      <c r="Y180" s="5" t="s">
        <v>289</v>
      </c>
      <c r="Z180" s="26">
        <v>2</v>
      </c>
      <c r="AA180" s="8"/>
      <c r="AB180" s="8">
        <v>7.62</v>
      </c>
      <c r="AC180" s="8">
        <v>7.62</v>
      </c>
      <c r="AD180" s="8">
        <v>4190.0294800000001</v>
      </c>
      <c r="AE180" s="8"/>
      <c r="AF180" s="8" t="s">
        <v>299</v>
      </c>
      <c r="AG180" s="11">
        <v>135</v>
      </c>
      <c r="AH180" s="15">
        <f>ROUND(AI180*(AB180*(N180-2*G180-VLOOKUP(Y180,鋼筋號數!$A$3:$C$13,2,FALSE))/100),2)</f>
        <v>0.63</v>
      </c>
      <c r="AI180" s="14">
        <f>ROUND(VLOOKUP(Y180,鋼筋號數!$A$3:$C$12,3,FALSE)*Z180/AB180/(N180-2*G180-VLOOKUP(Y180,鋼筋號數!$A$3:$C$12,2,FALSE))*100,2)</f>
        <v>0.87</v>
      </c>
      <c r="AJ180" s="8"/>
      <c r="AK180" s="23">
        <v>4.0000000000000001E-3</v>
      </c>
      <c r="AL180" s="25">
        <v>1</v>
      </c>
      <c r="AM180" s="23">
        <v>1.1000000000000001</v>
      </c>
      <c r="AN180" s="25">
        <v>0.95</v>
      </c>
      <c r="AO180" s="23">
        <v>0.4</v>
      </c>
      <c r="AP180" s="23">
        <v>2.3E-2</v>
      </c>
      <c r="AQ180" s="23">
        <v>1.4999999999999999E-2</v>
      </c>
      <c r="AR180" s="23">
        <v>0</v>
      </c>
      <c r="AS180" t="str">
        <f t="shared" si="23"/>
        <v>None</v>
      </c>
      <c r="AT180" t="b">
        <v>1</v>
      </c>
    </row>
    <row r="181" spans="1:46" x14ac:dyDescent="0.3">
      <c r="A181" s="12" t="s">
        <v>252</v>
      </c>
      <c r="B181" s="8" t="s">
        <v>344</v>
      </c>
      <c r="C181" s="8"/>
      <c r="D181" s="8">
        <v>1</v>
      </c>
      <c r="E181" s="8"/>
      <c r="F181" s="8">
        <v>279.40328</v>
      </c>
      <c r="G181" s="8">
        <v>2.54</v>
      </c>
      <c r="H181" s="8"/>
      <c r="I181" s="26">
        <v>0.104</v>
      </c>
      <c r="J181" s="8">
        <v>13562.01</v>
      </c>
      <c r="K181" s="8">
        <v>30.48</v>
      </c>
      <c r="L181" s="11">
        <f t="shared" si="20"/>
        <v>24.384</v>
      </c>
      <c r="M181" s="11">
        <f>K181-2*G181-VLOOKUP(Y181,鋼筋號數!$A$3:$C$13,2,FALSE)</f>
        <v>24.764999999999997</v>
      </c>
      <c r="N181" s="8">
        <v>15.24</v>
      </c>
      <c r="O181" s="8">
        <f t="shared" si="21"/>
        <v>464.51519999999999</v>
      </c>
      <c r="P181" s="8">
        <v>68.58</v>
      </c>
      <c r="Q181" s="8">
        <v>68.58</v>
      </c>
      <c r="R181" s="5" t="s">
        <v>293</v>
      </c>
      <c r="S181" s="8"/>
      <c r="T181" s="26">
        <v>4</v>
      </c>
      <c r="U181" s="8">
        <v>4619.3316000000004</v>
      </c>
      <c r="V181" s="8"/>
      <c r="W181" s="8">
        <v>2.4500000000000002</v>
      </c>
      <c r="X181" s="11">
        <f t="shared" si="22"/>
        <v>11.38</v>
      </c>
      <c r="Y181" s="5" t="s">
        <v>289</v>
      </c>
      <c r="Z181" s="26">
        <v>2</v>
      </c>
      <c r="AA181" s="8"/>
      <c r="AB181" s="8">
        <v>5.7200000000000006</v>
      </c>
      <c r="AC181" s="8">
        <v>5.7200000000000006</v>
      </c>
      <c r="AD181" s="8">
        <v>4190.0294800000001</v>
      </c>
      <c r="AE181" s="8"/>
      <c r="AF181" s="8" t="s">
        <v>299</v>
      </c>
      <c r="AG181" s="11">
        <v>135</v>
      </c>
      <c r="AH181" s="15">
        <f>ROUND(AI181*(AB181*(N181-2*G181-VLOOKUP(Y181,鋼筋號數!$A$3:$C$13,2,FALSE))/100),2)</f>
        <v>0.63</v>
      </c>
      <c r="AI181" s="14">
        <f>ROUND(VLOOKUP(Y181,鋼筋號數!$A$3:$C$12,3,FALSE)*Z181/AB181/(N181-2*G181-VLOOKUP(Y181,鋼筋號數!$A$3:$C$12,2,FALSE))*100,2)</f>
        <v>1.1599999999999999</v>
      </c>
      <c r="AJ181" s="8"/>
      <c r="AK181" s="23">
        <v>4.0000000000000001E-3</v>
      </c>
      <c r="AL181" s="25">
        <v>1</v>
      </c>
      <c r="AM181" s="23">
        <v>1.1000000000000001</v>
      </c>
      <c r="AN181" s="25">
        <v>0.95</v>
      </c>
      <c r="AO181" s="23">
        <v>0.4</v>
      </c>
      <c r="AP181" s="23">
        <v>2.1999999999999999E-2</v>
      </c>
      <c r="AQ181" s="23">
        <v>1.2E-2</v>
      </c>
      <c r="AR181" s="23">
        <v>0</v>
      </c>
      <c r="AS181" t="str">
        <f t="shared" si="23"/>
        <v>None</v>
      </c>
      <c r="AT181" t="b">
        <v>1</v>
      </c>
    </row>
    <row r="182" spans="1:46" x14ac:dyDescent="0.3">
      <c r="A182" s="12" t="s">
        <v>253</v>
      </c>
      <c r="B182" s="8" t="s">
        <v>344</v>
      </c>
      <c r="C182" s="8"/>
      <c r="D182" s="8">
        <v>1</v>
      </c>
      <c r="E182" s="8"/>
      <c r="F182" s="8">
        <v>279.40328</v>
      </c>
      <c r="G182" s="8">
        <v>2.54</v>
      </c>
      <c r="H182" s="8"/>
      <c r="I182" s="26">
        <v>0.104</v>
      </c>
      <c r="J182" s="8">
        <v>13562.01</v>
      </c>
      <c r="K182" s="8">
        <v>30.48</v>
      </c>
      <c r="L182" s="11">
        <f t="shared" si="20"/>
        <v>24.384</v>
      </c>
      <c r="M182" s="11">
        <f>K182-2*G182-VLOOKUP(Y182,鋼筋號數!$A$3:$C$13,2,FALSE)</f>
        <v>24.764999999999997</v>
      </c>
      <c r="N182" s="8">
        <v>15.24</v>
      </c>
      <c r="O182" s="8">
        <f t="shared" si="21"/>
        <v>464.51519999999999</v>
      </c>
      <c r="P182" s="8">
        <v>68.58</v>
      </c>
      <c r="Q182" s="8">
        <v>68.58</v>
      </c>
      <c r="R182" s="5" t="s">
        <v>293</v>
      </c>
      <c r="S182" s="8"/>
      <c r="T182" s="26">
        <v>4</v>
      </c>
      <c r="U182" s="8">
        <v>4619.3316000000004</v>
      </c>
      <c r="V182" s="8"/>
      <c r="W182" s="8">
        <v>2.4500000000000002</v>
      </c>
      <c r="X182" s="11">
        <f t="shared" si="22"/>
        <v>11.38</v>
      </c>
      <c r="Y182" s="5" t="s">
        <v>289</v>
      </c>
      <c r="Z182" s="26">
        <v>2</v>
      </c>
      <c r="AA182" s="8"/>
      <c r="AB182" s="8">
        <v>5.7200000000000006</v>
      </c>
      <c r="AC182" s="8">
        <v>5.7200000000000006</v>
      </c>
      <c r="AD182" s="8">
        <v>4190.0294800000001</v>
      </c>
      <c r="AE182" s="8"/>
      <c r="AF182" s="8" t="s">
        <v>299</v>
      </c>
      <c r="AG182" s="11">
        <v>135</v>
      </c>
      <c r="AH182" s="15">
        <f>ROUND(AI182*(AB182*(N182-2*G182-VLOOKUP(Y182,鋼筋號數!$A$3:$C$13,2,FALSE))/100),2)</f>
        <v>0.63</v>
      </c>
      <c r="AI182" s="14">
        <f>ROUND(VLOOKUP(Y182,鋼筋號數!$A$3:$C$12,3,FALSE)*Z182/AB182/(N182-2*G182-VLOOKUP(Y182,鋼筋號數!$A$3:$C$12,2,FALSE))*100,2)</f>
        <v>1.1599999999999999</v>
      </c>
      <c r="AJ182" s="8"/>
      <c r="AK182" s="23">
        <v>4.0000000000000001E-3</v>
      </c>
      <c r="AL182" s="25">
        <v>1</v>
      </c>
      <c r="AM182" s="23">
        <v>1.1000000000000001</v>
      </c>
      <c r="AN182" s="25">
        <v>0.95</v>
      </c>
      <c r="AO182" s="23">
        <v>0.4</v>
      </c>
      <c r="AP182" s="23">
        <v>2.1999999999999999E-2</v>
      </c>
      <c r="AQ182" s="23">
        <v>1.2E-2</v>
      </c>
      <c r="AR182" s="23">
        <v>0</v>
      </c>
      <c r="AS182" t="str">
        <f t="shared" si="23"/>
        <v>None</v>
      </c>
      <c r="AT182" t="b">
        <v>1</v>
      </c>
    </row>
    <row r="183" spans="1:46" x14ac:dyDescent="0.3">
      <c r="A183" s="29" t="s">
        <v>379</v>
      </c>
      <c r="B183" s="8" t="s">
        <v>344</v>
      </c>
      <c r="C183" s="8"/>
      <c r="D183" s="8">
        <v>1</v>
      </c>
      <c r="E183" s="8"/>
      <c r="F183" s="8">
        <v>279.40328</v>
      </c>
      <c r="G183" s="8">
        <v>2.54</v>
      </c>
      <c r="H183" s="8"/>
      <c r="I183" s="26">
        <v>0.21</v>
      </c>
      <c r="J183" s="8">
        <v>27225.989999999998</v>
      </c>
      <c r="K183" s="8">
        <v>30.48</v>
      </c>
      <c r="L183" s="11">
        <f t="shared" si="20"/>
        <v>24.384</v>
      </c>
      <c r="M183" s="11">
        <f>K183-2*G183-VLOOKUP(Y183,[1]鋼筋號數!$A$3:$C$13,2,FALSE)</f>
        <v>24.764999999999997</v>
      </c>
      <c r="N183" s="8">
        <v>15.24</v>
      </c>
      <c r="O183" s="8">
        <f t="shared" si="21"/>
        <v>464.51519999999999</v>
      </c>
      <c r="P183" s="8">
        <v>68.58</v>
      </c>
      <c r="Q183" s="8">
        <v>68.58</v>
      </c>
      <c r="R183" s="5" t="s">
        <v>293</v>
      </c>
      <c r="S183" s="8"/>
      <c r="T183" s="26">
        <v>4</v>
      </c>
      <c r="U183" s="8">
        <v>4619.3316000000004</v>
      </c>
      <c r="V183" s="8"/>
      <c r="W183" s="8">
        <v>2.4500000000000002</v>
      </c>
      <c r="X183" s="11">
        <f t="shared" si="22"/>
        <v>11.38</v>
      </c>
      <c r="Y183" s="5" t="s">
        <v>289</v>
      </c>
      <c r="Z183" s="26">
        <v>2</v>
      </c>
      <c r="AA183" s="8"/>
      <c r="AB183" s="8">
        <v>3.81</v>
      </c>
      <c r="AC183" s="8">
        <v>3.81</v>
      </c>
      <c r="AD183" s="8">
        <v>4190.0294800000001</v>
      </c>
      <c r="AE183" s="8"/>
      <c r="AF183" s="8" t="s">
        <v>299</v>
      </c>
      <c r="AG183" s="11">
        <v>135</v>
      </c>
      <c r="AH183" s="15">
        <f>ROUND(AI183*(AB183*(N183-2*G183-VLOOKUP(Y183,[1]鋼筋號數!$A$3:$C$13,2,FALSE))/100),2)</f>
        <v>0.64</v>
      </c>
      <c r="AI183" s="14">
        <f>ROUND(VLOOKUP(Y183,[1]鋼筋號數!$A$3:$C$12,3,FALSE)*Z183/AB183/(N183-2*G183-VLOOKUP(Y183,[1]鋼筋號數!$A$3:$C$12,2,FALSE))*100,2)</f>
        <v>1.75</v>
      </c>
      <c r="AJ183" s="8"/>
      <c r="AK183">
        <v>5.0000000000000001E-3</v>
      </c>
      <c r="AL183">
        <v>0.95</v>
      </c>
      <c r="AM183">
        <v>1.1000000000000001</v>
      </c>
      <c r="AN183">
        <v>0.85</v>
      </c>
      <c r="AO183">
        <v>0.4</v>
      </c>
      <c r="AP183">
        <v>2.1999999999999999E-2</v>
      </c>
      <c r="AQ183">
        <v>1.4999999999999999E-2</v>
      </c>
      <c r="AR183" s="23">
        <v>0</v>
      </c>
      <c r="AS183" t="str">
        <f t="shared" si="23"/>
        <v>None</v>
      </c>
      <c r="AT183" t="b">
        <v>1</v>
      </c>
    </row>
    <row r="184" spans="1:46" x14ac:dyDescent="0.3">
      <c r="A184" s="29" t="s">
        <v>380</v>
      </c>
      <c r="B184" s="8" t="s">
        <v>344</v>
      </c>
      <c r="C184" s="8"/>
      <c r="D184" s="8">
        <v>1</v>
      </c>
      <c r="E184" s="8"/>
      <c r="F184" s="8">
        <v>279.40328</v>
      </c>
      <c r="G184" s="8">
        <v>2.54</v>
      </c>
      <c r="H184" s="8"/>
      <c r="I184" s="26">
        <v>0.21</v>
      </c>
      <c r="J184" s="8">
        <v>27225.989999999998</v>
      </c>
      <c r="K184" s="8">
        <v>30.48</v>
      </c>
      <c r="L184" s="11">
        <f t="shared" si="20"/>
        <v>24.384</v>
      </c>
      <c r="M184" s="11">
        <f>K184-2*G184-VLOOKUP(Y184,[1]鋼筋號數!$A$3:$C$13,2,FALSE)</f>
        <v>24.764999999999997</v>
      </c>
      <c r="N184" s="8">
        <v>15.24</v>
      </c>
      <c r="O184" s="8">
        <f t="shared" si="21"/>
        <v>464.51519999999999</v>
      </c>
      <c r="P184" s="8">
        <v>68.58</v>
      </c>
      <c r="Q184" s="8">
        <v>68.58</v>
      </c>
      <c r="R184" s="5" t="s">
        <v>293</v>
      </c>
      <c r="S184" s="8"/>
      <c r="T184" s="26">
        <v>4</v>
      </c>
      <c r="U184" s="8">
        <v>4619.3316000000004</v>
      </c>
      <c r="V184" s="8"/>
      <c r="W184" s="8">
        <v>2.4500000000000002</v>
      </c>
      <c r="X184" s="11">
        <f t="shared" si="22"/>
        <v>11.38</v>
      </c>
      <c r="Y184" s="5" t="s">
        <v>289</v>
      </c>
      <c r="Z184" s="26">
        <v>2</v>
      </c>
      <c r="AA184" s="8"/>
      <c r="AB184" s="8">
        <v>3.81</v>
      </c>
      <c r="AC184" s="8">
        <v>3.81</v>
      </c>
      <c r="AD184" s="8">
        <v>4190.0294800000001</v>
      </c>
      <c r="AE184" s="8"/>
      <c r="AF184" s="8" t="s">
        <v>299</v>
      </c>
      <c r="AG184" s="11">
        <v>135</v>
      </c>
      <c r="AH184" s="15">
        <f>ROUND(AI184*(AB184*(N184-2*G184-VLOOKUP(Y184,[1]鋼筋號數!$A$3:$C$13,2,FALSE))/100),2)</f>
        <v>0.64</v>
      </c>
      <c r="AI184" s="14">
        <f>ROUND(VLOOKUP(Y184,[1]鋼筋號數!$A$3:$C$12,3,FALSE)*Z184/AB184/(N184-2*G184-VLOOKUP(Y184,[1]鋼筋號數!$A$3:$C$12,2,FALSE))*100,2)</f>
        <v>1.75</v>
      </c>
      <c r="AJ184" s="8"/>
      <c r="AK184">
        <v>5.0000000000000001E-3</v>
      </c>
      <c r="AL184">
        <v>0.95</v>
      </c>
      <c r="AM184">
        <v>1.1000000000000001</v>
      </c>
      <c r="AN184">
        <v>0.85</v>
      </c>
      <c r="AO184">
        <v>0.4</v>
      </c>
      <c r="AP184">
        <v>2.1999999999999999E-2</v>
      </c>
      <c r="AQ184">
        <v>1.4999999999999999E-2</v>
      </c>
      <c r="AR184" s="23">
        <v>0</v>
      </c>
      <c r="AS184" t="str">
        <f t="shared" si="23"/>
        <v>None</v>
      </c>
      <c r="AT184" t="b">
        <v>1</v>
      </c>
    </row>
    <row r="185" spans="1:46" x14ac:dyDescent="0.3">
      <c r="A185" s="12" t="s">
        <v>254</v>
      </c>
      <c r="B185" s="8" t="s">
        <v>344</v>
      </c>
      <c r="C185" s="8"/>
      <c r="D185" s="8">
        <v>1</v>
      </c>
      <c r="E185" s="8"/>
      <c r="F185" s="8">
        <v>371.17808000000002</v>
      </c>
      <c r="G185" s="8">
        <v>2.54</v>
      </c>
      <c r="H185" s="8"/>
      <c r="I185" s="26">
        <v>0.158</v>
      </c>
      <c r="J185" s="8">
        <v>27225.989999999998</v>
      </c>
      <c r="K185" s="8">
        <v>30.48</v>
      </c>
      <c r="L185" s="11">
        <f t="shared" si="20"/>
        <v>24.384</v>
      </c>
      <c r="M185" s="11">
        <f>K185-2*G185-VLOOKUP(Y185,鋼筋號數!$A$3:$C$13,2,FALSE)</f>
        <v>24.764999999999997</v>
      </c>
      <c r="N185" s="8">
        <v>15.24</v>
      </c>
      <c r="O185" s="8">
        <f t="shared" si="21"/>
        <v>464.51519999999999</v>
      </c>
      <c r="P185" s="8">
        <v>68.58</v>
      </c>
      <c r="Q185" s="8">
        <v>68.58</v>
      </c>
      <c r="R185" s="5" t="s">
        <v>293</v>
      </c>
      <c r="S185" s="8"/>
      <c r="T185" s="26">
        <v>4</v>
      </c>
      <c r="U185" s="8">
        <v>4619.3316000000004</v>
      </c>
      <c r="V185" s="8"/>
      <c r="W185" s="8">
        <v>2.4500000000000002</v>
      </c>
      <c r="X185" s="11">
        <f t="shared" si="22"/>
        <v>11.38</v>
      </c>
      <c r="Y185" s="5" t="s">
        <v>289</v>
      </c>
      <c r="Z185" s="26">
        <v>2</v>
      </c>
      <c r="AA185" s="8"/>
      <c r="AB185" s="8">
        <v>7.62</v>
      </c>
      <c r="AC185" s="8">
        <v>7.62</v>
      </c>
      <c r="AD185" s="8">
        <v>4190.0294800000001</v>
      </c>
      <c r="AE185" s="8"/>
      <c r="AF185" s="8" t="s">
        <v>299</v>
      </c>
      <c r="AG185" s="11">
        <v>135</v>
      </c>
      <c r="AH185" s="15">
        <f>ROUND(AI185*(AB185*(N185-2*G185-VLOOKUP(Y185,鋼筋號數!$A$3:$C$13,2,FALSE))/100),2)</f>
        <v>0.63</v>
      </c>
      <c r="AI185" s="14">
        <f>ROUND(VLOOKUP(Y185,鋼筋號數!$A$3:$C$12,3,FALSE)*Z185/AB185/(N185-2*G185-VLOOKUP(Y185,鋼筋號數!$A$3:$C$12,2,FALSE))*100,2)</f>
        <v>0.87</v>
      </c>
      <c r="AJ185" s="8"/>
      <c r="AK185" s="23">
        <v>2.5000000000000001E-3</v>
      </c>
      <c r="AL185" s="25">
        <v>1</v>
      </c>
      <c r="AM185" s="23">
        <v>1.1000000000000001</v>
      </c>
      <c r="AN185" s="25">
        <v>0.95</v>
      </c>
      <c r="AO185" s="23">
        <v>0.35</v>
      </c>
      <c r="AP185" s="23">
        <v>2.3E-2</v>
      </c>
      <c r="AQ185" s="23">
        <v>1.0999999999999999E-2</v>
      </c>
      <c r="AR185" s="23">
        <v>0</v>
      </c>
      <c r="AS185" t="str">
        <f t="shared" si="23"/>
        <v>None</v>
      </c>
      <c r="AT185" t="b">
        <v>1</v>
      </c>
    </row>
    <row r="186" spans="1:46" x14ac:dyDescent="0.3">
      <c r="A186" s="12" t="s">
        <v>255</v>
      </c>
      <c r="B186" s="8" t="s">
        <v>344</v>
      </c>
      <c r="C186" s="8"/>
      <c r="D186" s="8">
        <v>1</v>
      </c>
      <c r="E186" s="8"/>
      <c r="F186" s="8">
        <v>371.17808000000002</v>
      </c>
      <c r="G186" s="8">
        <v>2.54</v>
      </c>
      <c r="H186" s="8"/>
      <c r="I186" s="26">
        <v>0.158</v>
      </c>
      <c r="J186" s="8">
        <v>27225.989999999998</v>
      </c>
      <c r="K186" s="8">
        <v>30.48</v>
      </c>
      <c r="L186" s="11">
        <f t="shared" si="20"/>
        <v>24.384</v>
      </c>
      <c r="M186" s="11">
        <f>K186-2*G186-VLOOKUP(Y186,鋼筋號數!$A$3:$C$13,2,FALSE)</f>
        <v>24.764999999999997</v>
      </c>
      <c r="N186" s="8">
        <v>15.24</v>
      </c>
      <c r="O186" s="8">
        <f t="shared" si="21"/>
        <v>464.51519999999999</v>
      </c>
      <c r="P186" s="8">
        <v>68.58</v>
      </c>
      <c r="Q186" s="8">
        <v>68.58</v>
      </c>
      <c r="R186" s="5" t="s">
        <v>293</v>
      </c>
      <c r="S186" s="8"/>
      <c r="T186" s="26">
        <v>4</v>
      </c>
      <c r="U186" s="8">
        <v>4619.3316000000004</v>
      </c>
      <c r="V186" s="8"/>
      <c r="W186" s="8">
        <v>2.4500000000000002</v>
      </c>
      <c r="X186" s="11">
        <f t="shared" si="22"/>
        <v>11.38</v>
      </c>
      <c r="Y186" s="5" t="s">
        <v>289</v>
      </c>
      <c r="Z186" s="26">
        <v>2</v>
      </c>
      <c r="AA186" s="8"/>
      <c r="AB186" s="8">
        <v>7.62</v>
      </c>
      <c r="AC186" s="8">
        <v>7.62</v>
      </c>
      <c r="AD186" s="8">
        <v>4190.0294800000001</v>
      </c>
      <c r="AE186" s="8"/>
      <c r="AF186" s="8" t="s">
        <v>299</v>
      </c>
      <c r="AG186" s="11">
        <v>135</v>
      </c>
      <c r="AH186" s="15">
        <f>ROUND(AI186*(AB186*(N186-2*G186-VLOOKUP(Y186,鋼筋號數!$A$3:$C$13,2,FALSE))/100),2)</f>
        <v>0.63</v>
      </c>
      <c r="AI186" s="14">
        <f>ROUND(VLOOKUP(Y186,鋼筋號數!$A$3:$C$12,3,FALSE)*Z186/AB186/(N186-2*G186-VLOOKUP(Y186,鋼筋號數!$A$3:$C$12,2,FALSE))*100,2)</f>
        <v>0.87</v>
      </c>
      <c r="AJ186" s="8"/>
      <c r="AK186" s="23">
        <v>2.5000000000000001E-3</v>
      </c>
      <c r="AL186" s="25">
        <v>1</v>
      </c>
      <c r="AM186" s="23">
        <v>1.1000000000000001</v>
      </c>
      <c r="AN186" s="25">
        <v>0.95</v>
      </c>
      <c r="AO186" s="23">
        <v>0.35</v>
      </c>
      <c r="AP186" s="23">
        <v>2.3E-2</v>
      </c>
      <c r="AQ186" s="23">
        <v>1.0999999999999999E-2</v>
      </c>
      <c r="AR186" s="23">
        <v>0</v>
      </c>
      <c r="AS186" t="str">
        <f t="shared" si="23"/>
        <v>None</v>
      </c>
      <c r="AT186" t="b">
        <v>1</v>
      </c>
    </row>
    <row r="187" spans="1:46" x14ac:dyDescent="0.3">
      <c r="A187" s="12" t="s">
        <v>256</v>
      </c>
      <c r="B187" s="8" t="s">
        <v>344</v>
      </c>
      <c r="C187" s="8"/>
      <c r="D187" s="8">
        <v>1</v>
      </c>
      <c r="E187" s="8"/>
      <c r="F187" s="8">
        <v>355.88227999999998</v>
      </c>
      <c r="G187" s="8">
        <v>2.54</v>
      </c>
      <c r="H187" s="8"/>
      <c r="I187" s="26">
        <v>8.2000000000000003E-2</v>
      </c>
      <c r="J187" s="8">
        <v>13562.01</v>
      </c>
      <c r="K187" s="8">
        <v>30.48</v>
      </c>
      <c r="L187" s="11">
        <f t="shared" si="20"/>
        <v>24.384</v>
      </c>
      <c r="M187" s="11">
        <f>K187-2*G187-VLOOKUP(Y187,鋼筋號數!$A$3:$C$13,2,FALSE)</f>
        <v>24.764999999999997</v>
      </c>
      <c r="N187" s="8">
        <v>15.24</v>
      </c>
      <c r="O187" s="8">
        <f t="shared" si="21"/>
        <v>464.51519999999999</v>
      </c>
      <c r="P187" s="8">
        <v>68.58</v>
      </c>
      <c r="Q187" s="8">
        <v>68.58</v>
      </c>
      <c r="R187" s="5" t="s">
        <v>293</v>
      </c>
      <c r="S187" s="8"/>
      <c r="T187" s="26">
        <v>4</v>
      </c>
      <c r="U187" s="8">
        <v>4619.3316000000004</v>
      </c>
      <c r="V187" s="8"/>
      <c r="W187" s="8">
        <v>2.4500000000000002</v>
      </c>
      <c r="X187" s="11">
        <f t="shared" si="22"/>
        <v>11.38</v>
      </c>
      <c r="Y187" s="5" t="s">
        <v>289</v>
      </c>
      <c r="Z187" s="26">
        <v>2</v>
      </c>
      <c r="AA187" s="8"/>
      <c r="AB187" s="8">
        <v>5.7200000000000006</v>
      </c>
      <c r="AC187" s="8">
        <v>5.7200000000000006</v>
      </c>
      <c r="AD187" s="8">
        <v>4190.0294800000001</v>
      </c>
      <c r="AE187" s="8"/>
      <c r="AF187" s="8" t="s">
        <v>299</v>
      </c>
      <c r="AG187" s="11">
        <v>135</v>
      </c>
      <c r="AH187" s="15">
        <f>ROUND(AI187*(AB187*(N187-2*G187-VLOOKUP(Y187,鋼筋號數!$A$3:$C$13,2,FALSE))/100),2)</f>
        <v>0.63</v>
      </c>
      <c r="AI187" s="14">
        <f>ROUND(VLOOKUP(Y187,鋼筋號數!$A$3:$C$12,3,FALSE)*Z187/AB187/(N187-2*G187-VLOOKUP(Y187,鋼筋號數!$A$3:$C$12,2,FALSE))*100,2)</f>
        <v>1.1599999999999999</v>
      </c>
      <c r="AJ187" s="8"/>
      <c r="AK187" s="23">
        <v>4.0000000000000001E-3</v>
      </c>
      <c r="AL187" s="23">
        <v>0.8</v>
      </c>
      <c r="AM187" s="23">
        <v>1.1000000000000001</v>
      </c>
      <c r="AN187" s="25">
        <v>0.95</v>
      </c>
      <c r="AO187" s="23">
        <v>0.35</v>
      </c>
      <c r="AP187" s="23">
        <v>2.4E-2</v>
      </c>
      <c r="AQ187" s="23">
        <v>0.01</v>
      </c>
      <c r="AR187" s="23">
        <v>0</v>
      </c>
      <c r="AS187" t="str">
        <f t="shared" si="23"/>
        <v>None</v>
      </c>
      <c r="AT187" t="b">
        <v>1</v>
      </c>
    </row>
    <row r="188" spans="1:46" x14ac:dyDescent="0.3">
      <c r="A188" s="12" t="s">
        <v>257</v>
      </c>
      <c r="B188" s="8" t="s">
        <v>344</v>
      </c>
      <c r="C188" s="8"/>
      <c r="D188" s="8">
        <v>1</v>
      </c>
      <c r="E188" s="8"/>
      <c r="F188" s="8">
        <v>355.88227999999998</v>
      </c>
      <c r="G188" s="8">
        <v>2.54</v>
      </c>
      <c r="H188" s="8"/>
      <c r="I188" s="26">
        <v>8.2000000000000003E-2</v>
      </c>
      <c r="J188" s="8">
        <v>13562.01</v>
      </c>
      <c r="K188" s="8">
        <v>30.48</v>
      </c>
      <c r="L188" s="11">
        <f t="shared" si="20"/>
        <v>24.384</v>
      </c>
      <c r="M188" s="11">
        <f>K188-2*G188-VLOOKUP(Y188,鋼筋號數!$A$3:$C$13,2,FALSE)</f>
        <v>24.764999999999997</v>
      </c>
      <c r="N188" s="8">
        <v>15.24</v>
      </c>
      <c r="O188" s="8">
        <f t="shared" si="21"/>
        <v>464.51519999999999</v>
      </c>
      <c r="P188" s="8">
        <v>68.58</v>
      </c>
      <c r="Q188" s="8">
        <v>68.58</v>
      </c>
      <c r="R188" s="5" t="s">
        <v>293</v>
      </c>
      <c r="S188" s="8"/>
      <c r="T188" s="26">
        <v>4</v>
      </c>
      <c r="U188" s="8">
        <v>4619.3316000000004</v>
      </c>
      <c r="V188" s="8"/>
      <c r="W188" s="8">
        <v>2.4500000000000002</v>
      </c>
      <c r="X188" s="11">
        <f t="shared" si="22"/>
        <v>11.38</v>
      </c>
      <c r="Y188" s="5" t="s">
        <v>289</v>
      </c>
      <c r="Z188" s="26">
        <v>2</v>
      </c>
      <c r="AA188" s="8"/>
      <c r="AB188" s="8">
        <v>5.7200000000000006</v>
      </c>
      <c r="AC188" s="8">
        <v>5.7200000000000006</v>
      </c>
      <c r="AD188" s="8">
        <v>4190.0294800000001</v>
      </c>
      <c r="AE188" s="8"/>
      <c r="AF188" s="8" t="s">
        <v>299</v>
      </c>
      <c r="AG188" s="11">
        <v>135</v>
      </c>
      <c r="AH188" s="15">
        <f>ROUND(AI188*(AB188*(N188-2*G188-VLOOKUP(Y188,鋼筋號數!$A$3:$C$13,2,FALSE))/100),2)</f>
        <v>0.63</v>
      </c>
      <c r="AI188" s="14">
        <f>ROUND(VLOOKUP(Y188,鋼筋號數!$A$3:$C$12,3,FALSE)*Z188/AB188/(N188-2*G188-VLOOKUP(Y188,鋼筋號數!$A$3:$C$12,2,FALSE))*100,2)</f>
        <v>1.1599999999999999</v>
      </c>
      <c r="AJ188" s="8"/>
      <c r="AK188" s="23">
        <v>4.0000000000000001E-3</v>
      </c>
      <c r="AL188" s="23">
        <v>0.8</v>
      </c>
      <c r="AM188" s="23">
        <v>1.1000000000000001</v>
      </c>
      <c r="AN188" s="25">
        <v>0.95</v>
      </c>
      <c r="AO188" s="23">
        <v>0.35</v>
      </c>
      <c r="AP188" s="23">
        <v>2.4E-2</v>
      </c>
      <c r="AQ188" s="23">
        <v>0.01</v>
      </c>
      <c r="AR188" s="23">
        <v>0</v>
      </c>
      <c r="AS188" t="str">
        <f t="shared" si="23"/>
        <v>None</v>
      </c>
      <c r="AT188" t="b">
        <v>1</v>
      </c>
    </row>
    <row r="189" spans="1:46" x14ac:dyDescent="0.3">
      <c r="A189" s="12" t="s">
        <v>258</v>
      </c>
      <c r="B189" s="8" t="s">
        <v>344</v>
      </c>
      <c r="C189" s="8"/>
      <c r="D189" s="8">
        <v>1</v>
      </c>
      <c r="E189" s="8"/>
      <c r="F189" s="8">
        <v>372.19780000000003</v>
      </c>
      <c r="G189" s="8">
        <v>2.54</v>
      </c>
      <c r="H189" s="8"/>
      <c r="I189" s="26">
        <v>7.8E-2</v>
      </c>
      <c r="J189" s="8">
        <v>13562.01</v>
      </c>
      <c r="K189" s="8">
        <v>30.48</v>
      </c>
      <c r="L189" s="11">
        <f t="shared" si="20"/>
        <v>24.384</v>
      </c>
      <c r="M189" s="11">
        <f>K189-2*G189-VLOOKUP(Y189,鋼筋號數!$A$3:$C$13,2,FALSE)</f>
        <v>24.764999999999997</v>
      </c>
      <c r="N189" s="8">
        <v>15.24</v>
      </c>
      <c r="O189" s="8">
        <f t="shared" si="21"/>
        <v>464.51519999999999</v>
      </c>
      <c r="P189" s="8">
        <v>68.58</v>
      </c>
      <c r="Q189" s="8">
        <v>68.58</v>
      </c>
      <c r="R189" s="5" t="s">
        <v>293</v>
      </c>
      <c r="S189" s="8"/>
      <c r="T189" s="26">
        <v>4</v>
      </c>
      <c r="U189" s="8">
        <v>4619.3316000000004</v>
      </c>
      <c r="V189" s="8"/>
      <c r="W189" s="8">
        <v>2.4500000000000002</v>
      </c>
      <c r="X189" s="11">
        <f t="shared" si="22"/>
        <v>11.38</v>
      </c>
      <c r="Y189" s="5" t="s">
        <v>289</v>
      </c>
      <c r="Z189" s="26">
        <v>2</v>
      </c>
      <c r="AA189" s="8"/>
      <c r="AB189" s="8">
        <v>5.7200000000000006</v>
      </c>
      <c r="AC189" s="8">
        <v>5.7200000000000006</v>
      </c>
      <c r="AD189" s="8">
        <v>4190.0294800000001</v>
      </c>
      <c r="AE189" s="8"/>
      <c r="AF189" s="8" t="s">
        <v>299</v>
      </c>
      <c r="AG189" s="11">
        <v>135</v>
      </c>
      <c r="AH189" s="15">
        <f>ROUND(AI189*(AB189*(N189-2*G189-VLOOKUP(Y189,鋼筋號數!$A$3:$C$13,2,FALSE))/100),2)</f>
        <v>0.63</v>
      </c>
      <c r="AI189" s="14">
        <f>ROUND(VLOOKUP(Y189,鋼筋號數!$A$3:$C$12,3,FALSE)*Z189/AB189/(N189-2*G189-VLOOKUP(Y189,鋼筋號數!$A$3:$C$12,2,FALSE))*100,2)</f>
        <v>1.1599999999999999</v>
      </c>
      <c r="AJ189" s="8"/>
      <c r="AK189" s="23">
        <v>4.0000000000000001E-3</v>
      </c>
      <c r="AL189" s="25">
        <v>1</v>
      </c>
      <c r="AM189" s="23">
        <v>1.1000000000000001</v>
      </c>
      <c r="AN189" s="25">
        <v>0.95</v>
      </c>
      <c r="AO189" s="23">
        <v>0.35</v>
      </c>
      <c r="AP189" s="23">
        <v>2.5000000000000001E-2</v>
      </c>
      <c r="AQ189" s="23">
        <v>0.01</v>
      </c>
      <c r="AR189" s="23">
        <v>0</v>
      </c>
      <c r="AS189" t="str">
        <f t="shared" si="23"/>
        <v>None</v>
      </c>
      <c r="AT189" t="b">
        <v>1</v>
      </c>
    </row>
    <row r="190" spans="1:46" x14ac:dyDescent="0.3">
      <c r="A190" s="12" t="s">
        <v>259</v>
      </c>
      <c r="B190" s="8" t="s">
        <v>344</v>
      </c>
      <c r="C190" s="8"/>
      <c r="D190" s="8">
        <v>1</v>
      </c>
      <c r="E190" s="8"/>
      <c r="F190" s="8">
        <v>372.19780000000003</v>
      </c>
      <c r="G190" s="8">
        <v>2.54</v>
      </c>
      <c r="H190" s="8"/>
      <c r="I190" s="26">
        <v>7.8E-2</v>
      </c>
      <c r="J190" s="8">
        <v>13562.01</v>
      </c>
      <c r="K190" s="8">
        <v>30.48</v>
      </c>
      <c r="L190" s="11">
        <f t="shared" si="20"/>
        <v>24.384</v>
      </c>
      <c r="M190" s="11">
        <f>K190-2*G190-VLOOKUP(Y190,鋼筋號數!$A$3:$C$13,2,FALSE)</f>
        <v>24.764999999999997</v>
      </c>
      <c r="N190" s="8">
        <v>15.24</v>
      </c>
      <c r="O190" s="8">
        <f t="shared" si="21"/>
        <v>464.51519999999999</v>
      </c>
      <c r="P190" s="8">
        <v>68.58</v>
      </c>
      <c r="Q190" s="8">
        <v>68.58</v>
      </c>
      <c r="R190" s="5" t="s">
        <v>293</v>
      </c>
      <c r="S190" s="8"/>
      <c r="T190" s="26">
        <v>4</v>
      </c>
      <c r="U190" s="8">
        <v>4619.3316000000004</v>
      </c>
      <c r="V190" s="8"/>
      <c r="W190" s="8">
        <v>2.4500000000000002</v>
      </c>
      <c r="X190" s="11">
        <f t="shared" si="22"/>
        <v>11.38</v>
      </c>
      <c r="Y190" s="5" t="s">
        <v>289</v>
      </c>
      <c r="Z190" s="26">
        <v>2</v>
      </c>
      <c r="AA190" s="8"/>
      <c r="AB190" s="8">
        <v>5.7200000000000006</v>
      </c>
      <c r="AC190" s="8">
        <v>5.7200000000000006</v>
      </c>
      <c r="AD190" s="8">
        <v>4190.0294800000001</v>
      </c>
      <c r="AE190" s="8"/>
      <c r="AF190" s="8" t="s">
        <v>299</v>
      </c>
      <c r="AG190" s="11">
        <v>135</v>
      </c>
      <c r="AH190" s="15">
        <f>ROUND(AI190*(AB190*(N190-2*G190-VLOOKUP(Y190,鋼筋號數!$A$3:$C$13,2,FALSE))/100),2)</f>
        <v>0.63</v>
      </c>
      <c r="AI190" s="14">
        <f>ROUND(VLOOKUP(Y190,鋼筋號數!$A$3:$C$12,3,FALSE)*Z190/AB190/(N190-2*G190-VLOOKUP(Y190,鋼筋號數!$A$3:$C$12,2,FALSE))*100,2)</f>
        <v>1.1599999999999999</v>
      </c>
      <c r="AJ190" s="8"/>
      <c r="AK190" s="23">
        <v>4.0000000000000001E-3</v>
      </c>
      <c r="AL190" s="25">
        <v>1</v>
      </c>
      <c r="AM190" s="23">
        <v>1.1000000000000001</v>
      </c>
      <c r="AN190" s="25">
        <v>0.95</v>
      </c>
      <c r="AO190" s="23">
        <v>0.35</v>
      </c>
      <c r="AP190" s="23">
        <v>2.5000000000000001E-2</v>
      </c>
      <c r="AQ190" s="23">
        <v>0.01</v>
      </c>
      <c r="AR190" s="23">
        <v>0</v>
      </c>
      <c r="AS190" t="str">
        <f t="shared" si="23"/>
        <v>None</v>
      </c>
      <c r="AT190" t="b">
        <v>1</v>
      </c>
    </row>
    <row r="191" spans="1:46" x14ac:dyDescent="0.3">
      <c r="A191" s="12" t="s">
        <v>260</v>
      </c>
      <c r="B191" s="8" t="s">
        <v>345</v>
      </c>
      <c r="C191" s="8"/>
      <c r="D191" s="8">
        <v>1</v>
      </c>
      <c r="E191" s="8"/>
      <c r="F191" s="8">
        <v>383.41472000000005</v>
      </c>
      <c r="G191" s="8">
        <v>1.85</v>
      </c>
      <c r="H191" s="8"/>
      <c r="I191" s="26">
        <v>0.3</v>
      </c>
      <c r="J191" s="8">
        <v>71888.850000000006</v>
      </c>
      <c r="K191" s="8">
        <v>25</v>
      </c>
      <c r="L191" s="11">
        <f t="shared" si="20"/>
        <v>20</v>
      </c>
      <c r="M191" s="11">
        <f>K191-2*G191-VLOOKUP(Y191,鋼筋號數!$A$3:$C$13,2,FALSE)</f>
        <v>20.981999999999999</v>
      </c>
      <c r="N191" s="8">
        <v>25</v>
      </c>
      <c r="O191" s="8">
        <f t="shared" si="21"/>
        <v>625</v>
      </c>
      <c r="P191" s="8">
        <v>62.5</v>
      </c>
      <c r="Q191" s="8">
        <v>62.5</v>
      </c>
      <c r="R191" s="5" t="s">
        <v>291</v>
      </c>
      <c r="S191" s="8"/>
      <c r="T191" s="26">
        <v>12</v>
      </c>
      <c r="U191" s="8">
        <v>4700.9092000000001</v>
      </c>
      <c r="V191" s="8"/>
      <c r="W191" s="8">
        <v>2.4299999999999997</v>
      </c>
      <c r="X191" s="11">
        <f t="shared" si="22"/>
        <v>15.19</v>
      </c>
      <c r="Y191" s="5" t="s">
        <v>313</v>
      </c>
      <c r="Z191" s="26">
        <v>4</v>
      </c>
      <c r="AA191" s="8"/>
      <c r="AB191" s="8">
        <v>4</v>
      </c>
      <c r="AC191" s="8">
        <v>4</v>
      </c>
      <c r="AD191" s="8">
        <v>4945.6419999999998</v>
      </c>
      <c r="AE191" s="8"/>
      <c r="AF191" s="8" t="s">
        <v>316</v>
      </c>
      <c r="AG191" s="11">
        <v>135</v>
      </c>
      <c r="AH191" s="15">
        <f>ROUND(AI191*(AB191*(N191-2*G191-VLOOKUP(Y191,鋼筋號數!$A$3:$C$13,2,FALSE))/100),2)</f>
        <v>0.32</v>
      </c>
      <c r="AI191" s="14">
        <f>ROUND(VLOOKUP(Y191,鋼筋號數!$A$3:$C$12,3,FALSE)*Z191/AB191/(N191-2*G191-VLOOKUP(Y191,鋼筋號數!$A$3:$C$12,2,FALSE))*100,2)</f>
        <v>0.38</v>
      </c>
      <c r="AJ191" s="8"/>
      <c r="AK191" s="23">
        <v>4.0000000000000001E-3</v>
      </c>
      <c r="AL191" s="23">
        <v>0.7</v>
      </c>
      <c r="AM191" s="23">
        <v>1</v>
      </c>
      <c r="AN191" s="25">
        <v>0.95</v>
      </c>
      <c r="AO191" s="23">
        <v>0.35</v>
      </c>
      <c r="AP191" s="23">
        <v>3.1E-2</v>
      </c>
      <c r="AQ191" s="23">
        <v>1.4999999999999999E-2</v>
      </c>
      <c r="AR191" s="23">
        <v>0</v>
      </c>
      <c r="AS191" t="str">
        <f t="shared" si="23"/>
        <v>None</v>
      </c>
      <c r="AT191" t="b">
        <v>1</v>
      </c>
    </row>
    <row r="192" spans="1:46" x14ac:dyDescent="0.3">
      <c r="A192" s="12" t="s">
        <v>261</v>
      </c>
      <c r="B192" s="8" t="s">
        <v>345</v>
      </c>
      <c r="C192" s="8"/>
      <c r="D192" s="8">
        <v>1</v>
      </c>
      <c r="E192" s="8"/>
      <c r="F192" s="8">
        <v>383.41472000000005</v>
      </c>
      <c r="G192" s="8">
        <v>1.85</v>
      </c>
      <c r="H192" s="8"/>
      <c r="I192" s="26">
        <v>0.6</v>
      </c>
      <c r="J192" s="8">
        <v>143777.70000000001</v>
      </c>
      <c r="K192" s="8">
        <v>25</v>
      </c>
      <c r="L192" s="11">
        <f t="shared" si="20"/>
        <v>20</v>
      </c>
      <c r="M192" s="11">
        <f>K192-2*G192-VLOOKUP(Y192,鋼筋號數!$A$3:$C$13,2,FALSE)</f>
        <v>20.981999999999999</v>
      </c>
      <c r="N192" s="8">
        <v>25</v>
      </c>
      <c r="O192" s="8">
        <f t="shared" si="21"/>
        <v>625</v>
      </c>
      <c r="P192" s="8">
        <v>62.5</v>
      </c>
      <c r="Q192" s="8">
        <v>62.5</v>
      </c>
      <c r="R192" s="5" t="s">
        <v>291</v>
      </c>
      <c r="S192" s="8"/>
      <c r="T192" s="26">
        <v>12</v>
      </c>
      <c r="U192" s="8">
        <v>4700.9092000000001</v>
      </c>
      <c r="V192" s="8"/>
      <c r="W192" s="8">
        <v>2.4299999999999997</v>
      </c>
      <c r="X192" s="11">
        <f t="shared" si="22"/>
        <v>15.19</v>
      </c>
      <c r="Y192" s="5" t="s">
        <v>313</v>
      </c>
      <c r="Z192" s="26">
        <v>4</v>
      </c>
      <c r="AA192" s="8"/>
      <c r="AB192" s="8">
        <v>4</v>
      </c>
      <c r="AC192" s="8">
        <v>4</v>
      </c>
      <c r="AD192" s="8">
        <v>4945.6419999999998</v>
      </c>
      <c r="AE192" s="8"/>
      <c r="AF192" s="8" t="s">
        <v>316</v>
      </c>
      <c r="AG192" s="11">
        <v>135</v>
      </c>
      <c r="AH192" s="15">
        <f>ROUND(AI192*(AB192*(N192-2*G192-VLOOKUP(Y192,鋼筋號數!$A$3:$C$13,2,FALSE))/100),2)</f>
        <v>0.32</v>
      </c>
      <c r="AI192" s="14">
        <f>ROUND(VLOOKUP(Y192,鋼筋號數!$A$3:$C$12,3,FALSE)*Z192/AB192/(N192-2*G192-VLOOKUP(Y192,鋼筋號數!$A$3:$C$12,2,FALSE))*100,2)</f>
        <v>0.38</v>
      </c>
      <c r="AJ192" s="8"/>
      <c r="AK192" s="23">
        <v>3.0000000000000001E-3</v>
      </c>
      <c r="AL192" s="23">
        <v>0.55000000000000004</v>
      </c>
      <c r="AM192" s="23">
        <v>1</v>
      </c>
      <c r="AN192" s="25">
        <v>0.95</v>
      </c>
      <c r="AO192" s="23">
        <v>0.4</v>
      </c>
      <c r="AP192" s="23">
        <v>2.1999999999999999E-2</v>
      </c>
      <c r="AQ192" s="23">
        <v>0.01</v>
      </c>
      <c r="AR192" s="23">
        <v>0</v>
      </c>
      <c r="AS192" t="str">
        <f t="shared" si="23"/>
        <v>None</v>
      </c>
      <c r="AT192" t="b">
        <v>1</v>
      </c>
    </row>
    <row r="193" spans="1:46" ht="14.4" customHeight="1" x14ac:dyDescent="0.3">
      <c r="A193" s="12" t="s">
        <v>262</v>
      </c>
      <c r="B193" s="8" t="s">
        <v>346</v>
      </c>
      <c r="C193" s="8"/>
      <c r="D193" s="8">
        <v>1</v>
      </c>
      <c r="E193" s="8"/>
      <c r="F193" s="8">
        <v>399.73024000000004</v>
      </c>
      <c r="G193" s="8">
        <v>4.45</v>
      </c>
      <c r="H193" s="8"/>
      <c r="I193" s="26">
        <v>0.56699999999999995</v>
      </c>
      <c r="J193" s="8">
        <v>815760</v>
      </c>
      <c r="K193" s="8">
        <v>60</v>
      </c>
      <c r="L193" s="11">
        <f t="shared" si="20"/>
        <v>48</v>
      </c>
      <c r="M193" s="11">
        <f>K193-2*G193-VLOOKUP(Y193,鋼筋號數!$A$3:$C$13,2,FALSE)</f>
        <v>49.83</v>
      </c>
      <c r="N193" s="8">
        <v>60</v>
      </c>
      <c r="O193" s="8">
        <f t="shared" si="21"/>
        <v>3600</v>
      </c>
      <c r="P193" s="8">
        <v>120</v>
      </c>
      <c r="Q193" s="8">
        <v>120</v>
      </c>
      <c r="R193" s="5" t="s">
        <v>295</v>
      </c>
      <c r="S193" s="8"/>
      <c r="T193" s="26">
        <v>12</v>
      </c>
      <c r="U193" s="8">
        <v>3956.5136000000002</v>
      </c>
      <c r="V193" s="8"/>
      <c r="W193" s="8">
        <v>1.69</v>
      </c>
      <c r="X193" s="11">
        <f t="shared" si="22"/>
        <v>60.84</v>
      </c>
      <c r="Y193" s="5" t="s">
        <v>291</v>
      </c>
      <c r="Z193" s="26">
        <v>4</v>
      </c>
      <c r="AA193" s="8"/>
      <c r="AB193" s="8">
        <v>10</v>
      </c>
      <c r="AC193" s="8">
        <v>10</v>
      </c>
      <c r="AD193" s="8">
        <v>5343.3328000000001</v>
      </c>
      <c r="AE193" s="8"/>
      <c r="AF193" s="8" t="s">
        <v>316</v>
      </c>
      <c r="AG193" s="11">
        <v>135</v>
      </c>
      <c r="AH193" s="15">
        <f>ROUND(AI193*(AB193*(N193-2*G193-VLOOKUP(Y193,鋼筋號數!$A$3:$C$13,2,FALSE))/100),2)</f>
        <v>5.08</v>
      </c>
      <c r="AI193" s="14">
        <f>ROUND(VLOOKUP(Y193,鋼筋號數!$A$3:$C$12,3,FALSE)*Z193/AB193/(N193-2*G193-VLOOKUP(Y193,鋼筋號數!$A$3:$C$12,2,FALSE))*100,2)</f>
        <v>1.02</v>
      </c>
      <c r="AJ193" s="8"/>
      <c r="AK193" s="23">
        <v>3.0000000000000001E-3</v>
      </c>
      <c r="AL193" s="23">
        <v>0.7</v>
      </c>
      <c r="AM193" s="23">
        <v>1</v>
      </c>
      <c r="AN193" s="25">
        <v>0.95</v>
      </c>
      <c r="AO193" s="23">
        <v>0.18</v>
      </c>
      <c r="AP193" s="23">
        <v>1.6E-2</v>
      </c>
      <c r="AQ193" s="23">
        <v>0.02</v>
      </c>
      <c r="AR193" s="23">
        <v>0</v>
      </c>
      <c r="AS193" t="b">
        <f t="shared" si="23"/>
        <v>1</v>
      </c>
      <c r="AT193" t="b">
        <v>1</v>
      </c>
    </row>
    <row r="194" spans="1:46" x14ac:dyDescent="0.3">
      <c r="A194" s="12" t="s">
        <v>263</v>
      </c>
      <c r="B194" s="8" t="s">
        <v>346</v>
      </c>
      <c r="C194" s="8"/>
      <c r="D194" s="8">
        <v>1</v>
      </c>
      <c r="E194" s="8"/>
      <c r="F194" s="8">
        <v>399.73024000000004</v>
      </c>
      <c r="G194" s="8">
        <v>4.45</v>
      </c>
      <c r="H194" s="8"/>
      <c r="I194" s="26">
        <v>0.56699999999999995</v>
      </c>
      <c r="J194" s="8">
        <v>815760</v>
      </c>
      <c r="K194" s="8">
        <v>60</v>
      </c>
      <c r="L194" s="11">
        <f t="shared" si="20"/>
        <v>48</v>
      </c>
      <c r="M194" s="11">
        <f>K194-2*G194-VLOOKUP(Y194,鋼筋號數!$A$3:$C$13,2,FALSE)</f>
        <v>49.83</v>
      </c>
      <c r="N194" s="8">
        <v>60</v>
      </c>
      <c r="O194" s="8">
        <f t="shared" si="21"/>
        <v>3600</v>
      </c>
      <c r="P194" s="8">
        <v>120</v>
      </c>
      <c r="Q194" s="8">
        <v>120</v>
      </c>
      <c r="R194" s="5" t="s">
        <v>295</v>
      </c>
      <c r="S194" s="8"/>
      <c r="T194" s="26">
        <v>12</v>
      </c>
      <c r="U194" s="8">
        <v>3956.5136000000002</v>
      </c>
      <c r="V194" s="8"/>
      <c r="W194" s="8">
        <v>1.69</v>
      </c>
      <c r="X194" s="11">
        <f t="shared" si="22"/>
        <v>60.84</v>
      </c>
      <c r="Y194" s="5" t="s">
        <v>291</v>
      </c>
      <c r="Z194" s="26">
        <v>4</v>
      </c>
      <c r="AA194" s="8"/>
      <c r="AB194" s="8">
        <v>10</v>
      </c>
      <c r="AC194" s="8">
        <v>10</v>
      </c>
      <c r="AD194" s="8">
        <v>5343.3328000000001</v>
      </c>
      <c r="AE194" s="8"/>
      <c r="AF194" s="8" t="s">
        <v>316</v>
      </c>
      <c r="AG194" s="11">
        <v>135</v>
      </c>
      <c r="AH194" s="15">
        <f>ROUND(AI194*(AB194*(N194-2*G194-VLOOKUP(Y194,鋼筋號數!$A$3:$C$13,2,FALSE))/100),2)</f>
        <v>5.08</v>
      </c>
      <c r="AI194" s="14">
        <f>ROUND(VLOOKUP(Y194,鋼筋號數!$A$3:$C$12,3,FALSE)*Z194/AB194/(N194-2*G194-VLOOKUP(Y194,鋼筋號數!$A$3:$C$12,2,FALSE))*100,2)</f>
        <v>1.02</v>
      </c>
      <c r="AJ194" s="8"/>
      <c r="AK194" s="23">
        <v>3.0000000000000001E-3</v>
      </c>
      <c r="AL194" s="23">
        <v>0.7</v>
      </c>
      <c r="AM194" s="23">
        <v>1</v>
      </c>
      <c r="AN194" s="25">
        <v>0.95</v>
      </c>
      <c r="AO194" s="23">
        <v>0.18</v>
      </c>
      <c r="AP194" s="23">
        <v>1.6E-2</v>
      </c>
      <c r="AQ194" s="23">
        <v>0.02</v>
      </c>
      <c r="AR194" s="23">
        <v>0</v>
      </c>
      <c r="AS194" t="b">
        <f t="shared" si="23"/>
        <v>1</v>
      </c>
      <c r="AT194" t="b">
        <v>1</v>
      </c>
    </row>
    <row r="195" spans="1:46" x14ac:dyDescent="0.3">
      <c r="A195" s="12" t="s">
        <v>264</v>
      </c>
      <c r="B195" s="8" t="s">
        <v>346</v>
      </c>
      <c r="C195" s="8"/>
      <c r="D195" s="8">
        <v>1</v>
      </c>
      <c r="E195" s="8"/>
      <c r="F195" s="8">
        <v>328.34984000000003</v>
      </c>
      <c r="G195" s="8">
        <v>2.4500000000000002</v>
      </c>
      <c r="H195" s="8"/>
      <c r="I195" s="26">
        <v>0.59399999999999997</v>
      </c>
      <c r="J195" s="8">
        <v>611820</v>
      </c>
      <c r="K195" s="8">
        <v>56</v>
      </c>
      <c r="L195" s="11">
        <f t="shared" si="20"/>
        <v>44.800000000000004</v>
      </c>
      <c r="M195" s="11">
        <f>K195-2*G195-VLOOKUP(Y195,鋼筋號數!$A$3:$C$13,2,FALSE)</f>
        <v>49.83</v>
      </c>
      <c r="N195" s="8">
        <v>56</v>
      </c>
      <c r="O195" s="8">
        <f t="shared" si="21"/>
        <v>3136</v>
      </c>
      <c r="P195" s="8">
        <v>120</v>
      </c>
      <c r="Q195" s="8">
        <v>120</v>
      </c>
      <c r="R195" s="5" t="s">
        <v>295</v>
      </c>
      <c r="S195" s="8"/>
      <c r="T195" s="26">
        <v>12</v>
      </c>
      <c r="U195" s="8">
        <v>3956.5136000000002</v>
      </c>
      <c r="V195" s="8"/>
      <c r="W195" s="8">
        <v>1.94</v>
      </c>
      <c r="X195" s="11">
        <f t="shared" si="22"/>
        <v>60.84</v>
      </c>
      <c r="Y195" s="5" t="s">
        <v>291</v>
      </c>
      <c r="Z195" s="26">
        <v>4</v>
      </c>
      <c r="AA195" s="8"/>
      <c r="AB195" s="8">
        <v>10</v>
      </c>
      <c r="AC195" s="8">
        <v>10</v>
      </c>
      <c r="AD195" s="8">
        <v>5343.3328000000001</v>
      </c>
      <c r="AE195" s="8"/>
      <c r="AF195" s="8" t="s">
        <v>316</v>
      </c>
      <c r="AG195" s="11">
        <v>135</v>
      </c>
      <c r="AH195" s="15">
        <f>ROUND(AI195*(AB195*(N195-2*G195-VLOOKUP(Y195,鋼筋號數!$A$3:$C$13,2,FALSE))/100),2)</f>
        <v>5.08</v>
      </c>
      <c r="AI195" s="14">
        <f>ROUND(VLOOKUP(Y195,鋼筋號數!$A$3:$C$12,3,FALSE)*Z195/AB195/(N195-2*G195-VLOOKUP(Y195,鋼筋號數!$A$3:$C$12,2,FALSE))*100,2)</f>
        <v>1.02</v>
      </c>
      <c r="AJ195" s="8"/>
      <c r="AK195" s="23">
        <v>8.9999999999999993E-3</v>
      </c>
      <c r="AL195" s="25">
        <v>1</v>
      </c>
      <c r="AM195" s="23">
        <v>1</v>
      </c>
      <c r="AN195" s="25">
        <v>0.95</v>
      </c>
      <c r="AO195" s="23">
        <v>0.18</v>
      </c>
      <c r="AP195" s="23">
        <v>1.6E-2</v>
      </c>
      <c r="AQ195" s="23">
        <v>1.4999999999999999E-2</v>
      </c>
      <c r="AR195" s="23">
        <v>0</v>
      </c>
      <c r="AS195" t="b">
        <f t="shared" si="23"/>
        <v>1</v>
      </c>
      <c r="AT195" t="b">
        <v>1</v>
      </c>
    </row>
    <row r="196" spans="1:46" x14ac:dyDescent="0.3">
      <c r="A196" s="12" t="s">
        <v>265</v>
      </c>
      <c r="B196" s="8" t="s">
        <v>347</v>
      </c>
      <c r="C196" s="8"/>
      <c r="D196" s="8">
        <v>1</v>
      </c>
      <c r="E196" s="8"/>
      <c r="F196" s="8">
        <v>366.07947999999999</v>
      </c>
      <c r="G196" s="8">
        <v>2.75</v>
      </c>
      <c r="H196" s="8"/>
      <c r="I196" s="26">
        <v>2.7E-2</v>
      </c>
      <c r="J196" s="8">
        <v>16009.289999999999</v>
      </c>
      <c r="K196" s="8">
        <v>40</v>
      </c>
      <c r="L196" s="11">
        <f t="shared" ref="L196:L201" si="24">0.8*K196</f>
        <v>32</v>
      </c>
      <c r="M196" s="11">
        <f>K196-2*G196-VLOOKUP(Y196,鋼筋號數!$A$3:$C$13,2,FALSE)</f>
        <v>33.865000000000002</v>
      </c>
      <c r="N196" s="8">
        <v>40</v>
      </c>
      <c r="O196" s="8">
        <f t="shared" ref="O196:O201" si="25">K196*N196</f>
        <v>1600</v>
      </c>
      <c r="P196" s="8">
        <v>124.5</v>
      </c>
      <c r="Q196" s="8">
        <v>124.5</v>
      </c>
      <c r="R196" s="5" t="s">
        <v>291</v>
      </c>
      <c r="S196" s="8"/>
      <c r="T196" s="26">
        <v>20</v>
      </c>
      <c r="U196" s="8">
        <v>3701.5836000000004</v>
      </c>
      <c r="V196" s="8"/>
      <c r="W196" s="8">
        <v>1.58</v>
      </c>
      <c r="X196" s="11">
        <f t="shared" ref="X196:X201" si="26">ROUND(W196*O196/100,2)</f>
        <v>25.28</v>
      </c>
      <c r="Y196" s="5" t="s">
        <v>289</v>
      </c>
      <c r="Z196" s="26">
        <v>2</v>
      </c>
      <c r="AA196" s="8"/>
      <c r="AB196" s="8">
        <v>7</v>
      </c>
      <c r="AC196" s="8">
        <v>7</v>
      </c>
      <c r="AD196" s="8">
        <v>3752.5696000000003</v>
      </c>
      <c r="AE196" s="8"/>
      <c r="AF196" s="8" t="s">
        <v>299</v>
      </c>
      <c r="AG196" s="11">
        <v>90</v>
      </c>
      <c r="AH196" s="15">
        <f>ROUND(AI196*(AB196*(N196-2*G196-VLOOKUP(Y196,鋼筋號數!$A$3:$C$13,2,FALSE))/100),2)</f>
        <v>0.64</v>
      </c>
      <c r="AI196" s="14">
        <f>ROUND(VLOOKUP(Y196,鋼筋號數!$A$3:$C$12,3,FALSE)*Z196/AB196/(N196-2*G196-VLOOKUP(Y196,鋼筋號數!$A$3:$C$12,2,FALSE))*100,2)</f>
        <v>0.27</v>
      </c>
      <c r="AJ196" s="8"/>
      <c r="AK196" s="23">
        <v>8.9999999999999993E-3</v>
      </c>
      <c r="AL196" s="23">
        <v>0.65</v>
      </c>
      <c r="AM196" s="23">
        <v>1.5</v>
      </c>
      <c r="AN196" s="23">
        <v>0.8</v>
      </c>
      <c r="AO196" s="23">
        <v>0.6</v>
      </c>
      <c r="AP196" s="23">
        <v>2.5000000000000001E-2</v>
      </c>
      <c r="AQ196" s="23">
        <v>0.04</v>
      </c>
      <c r="AR196" s="23">
        <v>0</v>
      </c>
      <c r="AS196" t="str">
        <f t="shared" ref="AS196:AS201" si="27">IF(OR(F196&gt;=700,AD196&gt;=5000,AH196&gt;=3),TRUE,"None")</f>
        <v>None</v>
      </c>
      <c r="AT196" t="b">
        <v>1</v>
      </c>
    </row>
    <row r="197" spans="1:46" x14ac:dyDescent="0.3">
      <c r="A197" s="12" t="s">
        <v>266</v>
      </c>
      <c r="B197" s="8" t="s">
        <v>347</v>
      </c>
      <c r="C197" s="8"/>
      <c r="D197" s="8">
        <v>1</v>
      </c>
      <c r="E197" s="8"/>
      <c r="F197" s="8">
        <v>364.04004000000003</v>
      </c>
      <c r="G197" s="8">
        <v>2.75</v>
      </c>
      <c r="H197" s="8"/>
      <c r="I197" s="26">
        <v>2.7E-2</v>
      </c>
      <c r="J197" s="8">
        <v>16009.289999999999</v>
      </c>
      <c r="K197" s="8">
        <v>40</v>
      </c>
      <c r="L197" s="11">
        <f t="shared" si="24"/>
        <v>32</v>
      </c>
      <c r="M197" s="11">
        <f>K197-2*G197-VLOOKUP(Y197,鋼筋號數!$A$3:$C$13,2,FALSE)</f>
        <v>33.865000000000002</v>
      </c>
      <c r="N197" s="8">
        <v>40</v>
      </c>
      <c r="O197" s="8">
        <f t="shared" si="25"/>
        <v>1600</v>
      </c>
      <c r="P197" s="8">
        <v>124.5</v>
      </c>
      <c r="Q197" s="8">
        <v>124.5</v>
      </c>
      <c r="R197" s="5" t="s">
        <v>291</v>
      </c>
      <c r="S197" s="8"/>
      <c r="T197" s="26">
        <v>20</v>
      </c>
      <c r="U197" s="8">
        <v>3701.5836000000004</v>
      </c>
      <c r="V197" s="8"/>
      <c r="W197" s="8">
        <v>1.58</v>
      </c>
      <c r="X197" s="11">
        <f t="shared" si="26"/>
        <v>25.28</v>
      </c>
      <c r="Y197" s="5" t="s">
        <v>289</v>
      </c>
      <c r="Z197" s="26">
        <v>2</v>
      </c>
      <c r="AA197" s="8"/>
      <c r="AB197" s="8">
        <v>7</v>
      </c>
      <c r="AC197" s="8">
        <v>7</v>
      </c>
      <c r="AD197" s="8">
        <v>3752.5696000000003</v>
      </c>
      <c r="AE197" s="8"/>
      <c r="AF197" s="8" t="s">
        <v>299</v>
      </c>
      <c r="AG197" s="11">
        <v>90</v>
      </c>
      <c r="AH197" s="15">
        <f>ROUND(AI197*(AB197*(N197-2*G197-VLOOKUP(Y197,鋼筋號數!$A$3:$C$13,2,FALSE))/100),2)</f>
        <v>0.64</v>
      </c>
      <c r="AI197" s="14">
        <f>ROUND(VLOOKUP(Y197,鋼筋號數!$A$3:$C$12,3,FALSE)*Z197/AB197/(N197-2*G197-VLOOKUP(Y197,鋼筋號數!$A$3:$C$12,2,FALSE))*100,2)</f>
        <v>0.27</v>
      </c>
      <c r="AJ197" s="8"/>
      <c r="AK197" s="23">
        <v>8.9999999999999993E-3</v>
      </c>
      <c r="AL197" s="23">
        <v>0.65</v>
      </c>
      <c r="AM197" s="23">
        <v>1.5</v>
      </c>
      <c r="AN197" s="23">
        <v>0.8</v>
      </c>
      <c r="AO197" s="23">
        <v>0.6</v>
      </c>
      <c r="AP197" s="23">
        <v>2.5000000000000001E-2</v>
      </c>
      <c r="AQ197" s="23">
        <v>0.04</v>
      </c>
      <c r="AR197" s="23">
        <v>0</v>
      </c>
      <c r="AS197" t="str">
        <f t="shared" si="27"/>
        <v>None</v>
      </c>
      <c r="AT197" t="b">
        <v>1</v>
      </c>
    </row>
    <row r="198" spans="1:46" x14ac:dyDescent="0.3">
      <c r="A198" s="12" t="s">
        <v>267</v>
      </c>
      <c r="B198" s="8" t="s">
        <v>347</v>
      </c>
      <c r="C198" s="8"/>
      <c r="D198" s="8">
        <v>1</v>
      </c>
      <c r="E198" s="8"/>
      <c r="F198" s="8">
        <v>349.76396</v>
      </c>
      <c r="G198" s="8">
        <v>2.75</v>
      </c>
      <c r="H198" s="8"/>
      <c r="I198" s="26">
        <v>2.9000000000000001E-2</v>
      </c>
      <c r="J198" s="8">
        <v>16009.289999999999</v>
      </c>
      <c r="K198" s="8">
        <v>40</v>
      </c>
      <c r="L198" s="11">
        <f t="shared" si="24"/>
        <v>32</v>
      </c>
      <c r="M198" s="11">
        <f>K198-2*G198-VLOOKUP(Y198,鋼筋號數!$A$3:$C$13,2,FALSE)</f>
        <v>33.865000000000002</v>
      </c>
      <c r="N198" s="8">
        <v>40</v>
      </c>
      <c r="O198" s="8">
        <f t="shared" si="25"/>
        <v>1600</v>
      </c>
      <c r="P198" s="8">
        <v>124.5</v>
      </c>
      <c r="Q198" s="8">
        <v>124.5</v>
      </c>
      <c r="R198" s="5" t="s">
        <v>291</v>
      </c>
      <c r="S198" s="8"/>
      <c r="T198" s="26">
        <v>20</v>
      </c>
      <c r="U198" s="8">
        <v>3701.5836000000004</v>
      </c>
      <c r="V198" s="8"/>
      <c r="W198" s="8">
        <v>1.58</v>
      </c>
      <c r="X198" s="11">
        <f t="shared" si="26"/>
        <v>25.28</v>
      </c>
      <c r="Y198" s="5" t="s">
        <v>289</v>
      </c>
      <c r="Z198" s="26">
        <v>2</v>
      </c>
      <c r="AA198" s="8"/>
      <c r="AB198" s="8">
        <v>7</v>
      </c>
      <c r="AC198" s="8">
        <v>7</v>
      </c>
      <c r="AD198" s="8">
        <v>3752.5696000000003</v>
      </c>
      <c r="AE198" s="8"/>
      <c r="AF198" s="8" t="s">
        <v>299</v>
      </c>
      <c r="AG198" s="11">
        <v>90</v>
      </c>
      <c r="AH198" s="15">
        <f>ROUND(AI198*(AB198*(N198-2*G198-VLOOKUP(Y198,鋼筋號數!$A$3:$C$13,2,FALSE))/100),2)</f>
        <v>0.64</v>
      </c>
      <c r="AI198" s="14">
        <f>ROUND(VLOOKUP(Y198,鋼筋號數!$A$3:$C$12,3,FALSE)*Z198/AB198/(N198-2*G198-VLOOKUP(Y198,鋼筋號數!$A$3:$C$12,2,FALSE))*100,2)</f>
        <v>0.27</v>
      </c>
      <c r="AJ198" s="8"/>
      <c r="AK198" s="23">
        <v>4.0000000000000001E-3</v>
      </c>
      <c r="AL198" s="23">
        <v>0.75</v>
      </c>
      <c r="AM198" s="23">
        <v>1</v>
      </c>
      <c r="AN198" s="25">
        <v>0.95</v>
      </c>
      <c r="AO198" s="23">
        <v>0.5</v>
      </c>
      <c r="AP198" s="23">
        <v>5.5E-2</v>
      </c>
      <c r="AQ198" s="23">
        <v>0.03</v>
      </c>
      <c r="AR198" s="23">
        <v>0</v>
      </c>
      <c r="AS198" t="str">
        <f t="shared" si="27"/>
        <v>None</v>
      </c>
      <c r="AT198" t="b">
        <v>1</v>
      </c>
    </row>
    <row r="199" spans="1:46" x14ac:dyDescent="0.3">
      <c r="A199" s="12" t="s">
        <v>268</v>
      </c>
      <c r="B199" s="8" t="s">
        <v>347</v>
      </c>
      <c r="C199" s="8"/>
      <c r="D199" s="8">
        <v>1</v>
      </c>
      <c r="E199" s="8"/>
      <c r="F199" s="8">
        <v>338.54704000000004</v>
      </c>
      <c r="G199" s="8">
        <v>2.75</v>
      </c>
      <c r="H199" s="8"/>
      <c r="I199" s="26">
        <v>0.03</v>
      </c>
      <c r="J199" s="8">
        <v>16009.289999999999</v>
      </c>
      <c r="K199" s="8">
        <v>40</v>
      </c>
      <c r="L199" s="11">
        <f t="shared" si="24"/>
        <v>32</v>
      </c>
      <c r="M199" s="11">
        <f>K199-2*G199-VLOOKUP(Y199,鋼筋號數!$A$3:$C$13,2,FALSE)</f>
        <v>33.865000000000002</v>
      </c>
      <c r="N199" s="8">
        <v>40</v>
      </c>
      <c r="O199" s="8">
        <f t="shared" si="25"/>
        <v>1600</v>
      </c>
      <c r="P199" s="8">
        <v>124.5</v>
      </c>
      <c r="Q199" s="8">
        <v>124.5</v>
      </c>
      <c r="R199" s="5" t="s">
        <v>291</v>
      </c>
      <c r="S199" s="8"/>
      <c r="T199" s="26">
        <v>20</v>
      </c>
      <c r="U199" s="8">
        <v>3701.5836000000004</v>
      </c>
      <c r="V199" s="8"/>
      <c r="W199" s="8">
        <v>1.58</v>
      </c>
      <c r="X199" s="11">
        <f t="shared" si="26"/>
        <v>25.28</v>
      </c>
      <c r="Y199" s="5" t="s">
        <v>289</v>
      </c>
      <c r="Z199" s="26">
        <v>2</v>
      </c>
      <c r="AA199" s="8"/>
      <c r="AB199" s="8">
        <v>7</v>
      </c>
      <c r="AC199" s="8">
        <v>7</v>
      </c>
      <c r="AD199" s="8">
        <v>3752.5696000000003</v>
      </c>
      <c r="AE199" s="8"/>
      <c r="AF199" s="8" t="s">
        <v>299</v>
      </c>
      <c r="AG199" s="11">
        <v>90</v>
      </c>
      <c r="AH199" s="15">
        <f>ROUND(AI199*(AB199*(N199-2*G199-VLOOKUP(Y199,鋼筋號數!$A$3:$C$13,2,FALSE))/100),2)</f>
        <v>0.64</v>
      </c>
      <c r="AI199" s="14">
        <f>ROUND(VLOOKUP(Y199,鋼筋號數!$A$3:$C$12,3,FALSE)*Z199/AB199/(N199-2*G199-VLOOKUP(Y199,鋼筋號數!$A$3:$C$12,2,FALSE))*100,2)</f>
        <v>0.27</v>
      </c>
      <c r="AJ199" s="8"/>
      <c r="AK199" s="23">
        <v>4.0000000000000001E-3</v>
      </c>
      <c r="AL199" s="23">
        <v>0.75</v>
      </c>
      <c r="AM199" s="23">
        <v>1</v>
      </c>
      <c r="AN199" s="25">
        <v>0.95</v>
      </c>
      <c r="AO199" s="23">
        <v>0.5</v>
      </c>
      <c r="AP199" s="23">
        <v>5.5E-2</v>
      </c>
      <c r="AQ199" s="23">
        <v>0.03</v>
      </c>
      <c r="AR199" s="23">
        <v>0</v>
      </c>
      <c r="AS199" t="str">
        <f t="shared" si="27"/>
        <v>None</v>
      </c>
      <c r="AT199" t="b">
        <v>1</v>
      </c>
    </row>
    <row r="200" spans="1:46" x14ac:dyDescent="0.3">
      <c r="A200" s="12" t="s">
        <v>269</v>
      </c>
      <c r="B200" s="8" t="s">
        <v>347</v>
      </c>
      <c r="C200" s="8"/>
      <c r="D200" s="8">
        <v>1</v>
      </c>
      <c r="E200" s="8"/>
      <c r="F200" s="8">
        <v>375.25695999999999</v>
      </c>
      <c r="G200" s="8">
        <v>2.75</v>
      </c>
      <c r="H200" s="8"/>
      <c r="I200" s="26">
        <v>2.7E-2</v>
      </c>
      <c r="J200" s="8">
        <v>16009.289999999999</v>
      </c>
      <c r="K200" s="8">
        <v>40</v>
      </c>
      <c r="L200" s="11">
        <f t="shared" si="24"/>
        <v>32</v>
      </c>
      <c r="M200" s="11">
        <f>K200-2*G200-VLOOKUP(Y200,鋼筋號數!$A$3:$C$13,2,FALSE)</f>
        <v>33.865000000000002</v>
      </c>
      <c r="N200" s="8">
        <v>40</v>
      </c>
      <c r="O200" s="8">
        <f t="shared" si="25"/>
        <v>1600</v>
      </c>
      <c r="P200" s="8">
        <v>124.5</v>
      </c>
      <c r="Q200" s="8">
        <v>124.5</v>
      </c>
      <c r="R200" s="5" t="s">
        <v>291</v>
      </c>
      <c r="S200" s="8"/>
      <c r="T200" s="26">
        <v>20</v>
      </c>
      <c r="U200" s="8">
        <v>3701.5836000000004</v>
      </c>
      <c r="V200" s="8"/>
      <c r="W200" s="8">
        <v>1.58</v>
      </c>
      <c r="X200" s="11">
        <f t="shared" si="26"/>
        <v>25.28</v>
      </c>
      <c r="Y200" s="5" t="s">
        <v>289</v>
      </c>
      <c r="Z200" s="26">
        <v>2</v>
      </c>
      <c r="AA200" s="8"/>
      <c r="AB200" s="8">
        <v>7</v>
      </c>
      <c r="AC200" s="8">
        <v>7</v>
      </c>
      <c r="AD200" s="8">
        <v>3752.5696000000003</v>
      </c>
      <c r="AE200" s="8"/>
      <c r="AF200" s="8" t="s">
        <v>299</v>
      </c>
      <c r="AG200" s="11">
        <v>90</v>
      </c>
      <c r="AH200" s="15">
        <f>ROUND(AI200*(AB200*(N200-2*G200-VLOOKUP(Y200,鋼筋號數!$A$3:$C$13,2,FALSE))/100),2)</f>
        <v>0.64</v>
      </c>
      <c r="AI200" s="14">
        <f>ROUND(VLOOKUP(Y200,鋼筋號數!$A$3:$C$12,3,FALSE)*Z200/AB200/(N200-2*G200-VLOOKUP(Y200,鋼筋號數!$A$3:$C$12,2,FALSE))*100,2)</f>
        <v>0.27</v>
      </c>
      <c r="AJ200" s="8"/>
      <c r="AK200" s="23">
        <v>8.9999999999999993E-3</v>
      </c>
      <c r="AL200" s="23">
        <v>0.65</v>
      </c>
      <c r="AM200" s="23">
        <v>1.5</v>
      </c>
      <c r="AN200" s="23">
        <v>0.8</v>
      </c>
      <c r="AO200" s="23">
        <v>0.6</v>
      </c>
      <c r="AP200" s="23">
        <v>2.5000000000000001E-2</v>
      </c>
      <c r="AQ200" s="23">
        <v>0.04</v>
      </c>
      <c r="AR200" s="23">
        <v>0</v>
      </c>
      <c r="AS200" t="str">
        <f t="shared" si="27"/>
        <v>None</v>
      </c>
      <c r="AT200" t="b">
        <v>1</v>
      </c>
    </row>
    <row r="201" spans="1:46" x14ac:dyDescent="0.3">
      <c r="A201" s="12" t="s">
        <v>270</v>
      </c>
      <c r="B201" s="8" t="s">
        <v>347</v>
      </c>
      <c r="C201" s="8"/>
      <c r="D201" s="8">
        <v>1</v>
      </c>
      <c r="E201" s="8"/>
      <c r="F201" s="8">
        <v>366.07947999999999</v>
      </c>
      <c r="G201" s="8">
        <v>2.75</v>
      </c>
      <c r="H201" s="8"/>
      <c r="I201" s="26">
        <v>2.7E-2</v>
      </c>
      <c r="J201" s="8">
        <v>16009.289999999999</v>
      </c>
      <c r="K201" s="8">
        <v>40</v>
      </c>
      <c r="L201" s="11">
        <f t="shared" si="24"/>
        <v>32</v>
      </c>
      <c r="M201" s="11">
        <f>K201-2*G201-VLOOKUP(Y201,鋼筋號數!$A$3:$C$13,2,FALSE)</f>
        <v>33.865000000000002</v>
      </c>
      <c r="N201" s="8">
        <v>40</v>
      </c>
      <c r="O201" s="8">
        <f t="shared" si="25"/>
        <v>1600</v>
      </c>
      <c r="P201" s="8">
        <v>124.5</v>
      </c>
      <c r="Q201" s="8">
        <v>124.5</v>
      </c>
      <c r="R201" s="5" t="s">
        <v>291</v>
      </c>
      <c r="S201" s="8"/>
      <c r="T201" s="26">
        <v>20</v>
      </c>
      <c r="U201" s="8">
        <v>3701.5836000000004</v>
      </c>
      <c r="V201" s="8"/>
      <c r="W201" s="8">
        <v>1.58</v>
      </c>
      <c r="X201" s="11">
        <f t="shared" si="26"/>
        <v>25.28</v>
      </c>
      <c r="Y201" s="5" t="s">
        <v>289</v>
      </c>
      <c r="Z201" s="26">
        <v>2</v>
      </c>
      <c r="AA201" s="8"/>
      <c r="AB201" s="8">
        <v>7</v>
      </c>
      <c r="AC201" s="8">
        <v>7</v>
      </c>
      <c r="AD201" s="8">
        <v>3752.5696000000003</v>
      </c>
      <c r="AE201" s="8"/>
      <c r="AF201" s="8" t="s">
        <v>299</v>
      </c>
      <c r="AG201" s="11">
        <v>90</v>
      </c>
      <c r="AH201" s="15">
        <f>ROUND(AI201*(AB201*(N201-2*G201-VLOOKUP(Y201,鋼筋號數!$A$3:$C$13,2,FALSE))/100),2)</f>
        <v>0.64</v>
      </c>
      <c r="AI201" s="14">
        <f>ROUND(VLOOKUP(Y201,鋼筋號數!$A$3:$C$12,3,FALSE)*Z201/AB201/(N201-2*G201-VLOOKUP(Y201,鋼筋號數!$A$3:$C$12,2,FALSE))*100,2)</f>
        <v>0.27</v>
      </c>
      <c r="AJ201" s="8"/>
      <c r="AK201" s="23">
        <v>8.9999999999999993E-3</v>
      </c>
      <c r="AL201" s="23">
        <v>0.65</v>
      </c>
      <c r="AM201" s="23">
        <v>1.5</v>
      </c>
      <c r="AN201" s="23">
        <v>0.8</v>
      </c>
      <c r="AO201" s="23">
        <v>0.6</v>
      </c>
      <c r="AP201" s="23">
        <v>2.5000000000000001E-2</v>
      </c>
      <c r="AQ201" s="23">
        <v>0.04</v>
      </c>
      <c r="AR201" s="23">
        <v>0</v>
      </c>
      <c r="AS201" t="str">
        <f t="shared" si="27"/>
        <v>None</v>
      </c>
      <c r="AT201" t="b">
        <v>1</v>
      </c>
    </row>
  </sheetData>
  <mergeCells count="6">
    <mergeCell ref="AS1:AT1"/>
    <mergeCell ref="A1:J1"/>
    <mergeCell ref="R1:X1"/>
    <mergeCell ref="Y1:AI1"/>
    <mergeCell ref="K1:Q1"/>
    <mergeCell ref="AK1:AR1"/>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8C56A-C6B3-46AB-9BB8-2317C9B16410}">
  <sheetPr>
    <tabColor rgb="FFFFFF00"/>
  </sheetPr>
  <dimension ref="A1:D13"/>
  <sheetViews>
    <sheetView workbookViewId="0">
      <selection activeCell="B4" sqref="B4"/>
    </sheetView>
  </sheetViews>
  <sheetFormatPr defaultRowHeight="15" x14ac:dyDescent="0.3"/>
  <cols>
    <col min="7" max="7" width="9.625" bestFit="1" customWidth="1"/>
  </cols>
  <sheetData>
    <row r="1" spans="1:4" x14ac:dyDescent="0.3">
      <c r="A1" s="5" t="s">
        <v>281</v>
      </c>
      <c r="B1" s="5" t="s">
        <v>282</v>
      </c>
      <c r="C1" s="5" t="s">
        <v>283</v>
      </c>
      <c r="D1" s="6" t="s">
        <v>284</v>
      </c>
    </row>
    <row r="2" spans="1:4" ht="16.2" x14ac:dyDescent="0.3">
      <c r="A2" s="5" t="s">
        <v>285</v>
      </c>
      <c r="B2" s="5" t="s">
        <v>286</v>
      </c>
      <c r="C2" s="5" t="s">
        <v>287</v>
      </c>
      <c r="D2" s="5" t="s">
        <v>288</v>
      </c>
    </row>
    <row r="3" spans="1:4" x14ac:dyDescent="0.3">
      <c r="A3" s="5" t="s">
        <v>313</v>
      </c>
      <c r="B3" s="6">
        <v>0.318</v>
      </c>
      <c r="C3" s="5">
        <v>7.9399999999999998E-2</v>
      </c>
      <c r="D3" s="6">
        <v>6.2399999999999997E-2</v>
      </c>
    </row>
    <row r="4" spans="1:4" x14ac:dyDescent="0.3">
      <c r="A4" s="5" t="s">
        <v>289</v>
      </c>
      <c r="B4" s="6">
        <v>0.63500000000000001</v>
      </c>
      <c r="C4" s="5">
        <v>0.31669999999999998</v>
      </c>
      <c r="D4" s="6">
        <v>0.249</v>
      </c>
    </row>
    <row r="5" spans="1:4" x14ac:dyDescent="0.3">
      <c r="A5" s="5" t="s">
        <v>290</v>
      </c>
      <c r="B5" s="6">
        <v>0.95299999999999996</v>
      </c>
      <c r="C5" s="5">
        <v>0.71</v>
      </c>
      <c r="D5" s="6">
        <v>0.56000000000000005</v>
      </c>
    </row>
    <row r="6" spans="1:4" x14ac:dyDescent="0.3">
      <c r="A6" s="5" t="s">
        <v>291</v>
      </c>
      <c r="B6" s="5">
        <v>1.27</v>
      </c>
      <c r="C6" s="5">
        <v>1.27</v>
      </c>
      <c r="D6" s="5">
        <v>0.99399999999999999</v>
      </c>
    </row>
    <row r="7" spans="1:4" x14ac:dyDescent="0.3">
      <c r="A7" s="5" t="s">
        <v>292</v>
      </c>
      <c r="B7" s="6">
        <v>1.5880000000000001</v>
      </c>
      <c r="C7" s="6">
        <v>1.99</v>
      </c>
      <c r="D7" s="6">
        <v>1.56</v>
      </c>
    </row>
    <row r="8" spans="1:4" x14ac:dyDescent="0.3">
      <c r="A8" s="5" t="s">
        <v>293</v>
      </c>
      <c r="B8" s="7">
        <v>1.905</v>
      </c>
      <c r="C8" s="7">
        <v>2.87</v>
      </c>
      <c r="D8" s="7">
        <v>2.25</v>
      </c>
    </row>
    <row r="9" spans="1:4" x14ac:dyDescent="0.3">
      <c r="A9" s="5" t="s">
        <v>294</v>
      </c>
      <c r="B9" s="6">
        <v>2.2229999999999999</v>
      </c>
      <c r="C9" s="6">
        <v>3.87</v>
      </c>
      <c r="D9" s="6">
        <v>3.04</v>
      </c>
    </row>
    <row r="10" spans="1:4" x14ac:dyDescent="0.3">
      <c r="A10" s="5" t="s">
        <v>295</v>
      </c>
      <c r="B10" s="7">
        <v>2.54</v>
      </c>
      <c r="C10" s="7">
        <v>5.07</v>
      </c>
      <c r="D10" s="7">
        <v>3.98</v>
      </c>
    </row>
    <row r="11" spans="1:4" x14ac:dyDescent="0.3">
      <c r="A11" s="5" t="s">
        <v>296</v>
      </c>
      <c r="B11" s="6">
        <v>2.8650000000000002</v>
      </c>
      <c r="C11" s="6">
        <v>6.47</v>
      </c>
      <c r="D11" s="6">
        <v>5.08</v>
      </c>
    </row>
    <row r="12" spans="1:4" x14ac:dyDescent="0.3">
      <c r="A12" s="5" t="s">
        <v>297</v>
      </c>
      <c r="B12" s="7">
        <v>3.226</v>
      </c>
      <c r="C12" s="7">
        <v>8.14</v>
      </c>
      <c r="D12" s="7">
        <v>6.39</v>
      </c>
    </row>
    <row r="13" spans="1:4" x14ac:dyDescent="0.3">
      <c r="A13" s="5" t="s">
        <v>298</v>
      </c>
      <c r="B13" s="6">
        <v>3.581</v>
      </c>
      <c r="C13" s="6">
        <v>10.07</v>
      </c>
      <c r="D13" s="6">
        <v>7.9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Shear</vt:lpstr>
      <vt:lpstr>FlexureShear</vt:lpstr>
      <vt:lpstr>Flexure</vt:lpstr>
      <vt:lpstr>鋼筋號數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dc:creator>
  <cp:lastModifiedBy>KUN</cp:lastModifiedBy>
  <dcterms:created xsi:type="dcterms:W3CDTF">2015-06-05T18:17:20Z</dcterms:created>
  <dcterms:modified xsi:type="dcterms:W3CDTF">2023-06-06T14:43:54Z</dcterms:modified>
</cp:coreProperties>
</file>