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N\Desktop\論文\OpenSees區域\OpenSees3.3.0-x64.exe\bin\0412 更新版(完成品)\"/>
    </mc:Choice>
  </mc:AlternateContent>
  <xr:revisionPtr revIDLastSave="0" documentId="13_ncr:1_{55669248-B3FD-49E9-BEB5-27CB8EACB9B5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Base" sheetId="1" r:id="rId1"/>
    <sheet name="鋼筋號數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2" i="1" l="1"/>
  <c r="AH82" i="1"/>
  <c r="AS82" i="1" s="1"/>
  <c r="X82" i="1"/>
  <c r="W82" i="1" s="1"/>
  <c r="O82" i="1"/>
  <c r="M82" i="1"/>
  <c r="L82" i="1"/>
  <c r="AI81" i="1"/>
  <c r="AH81" i="1"/>
  <c r="AS81" i="1" s="1"/>
  <c r="X81" i="1"/>
  <c r="W81" i="1" s="1"/>
  <c r="O81" i="1"/>
  <c r="M81" i="1"/>
  <c r="L8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H4" i="1"/>
  <c r="AS4" i="1" s="1"/>
  <c r="AH5" i="1"/>
  <c r="AS5" i="1" s="1"/>
  <c r="AH6" i="1"/>
  <c r="AS6" i="1" s="1"/>
  <c r="AH7" i="1"/>
  <c r="AS7" i="1" s="1"/>
  <c r="AH8" i="1"/>
  <c r="AS8" i="1" s="1"/>
  <c r="AH9" i="1"/>
  <c r="AS9" i="1" s="1"/>
  <c r="AH10" i="1"/>
  <c r="AS10" i="1" s="1"/>
  <c r="AH11" i="1"/>
  <c r="AS11" i="1" s="1"/>
  <c r="AH12" i="1"/>
  <c r="AS12" i="1" s="1"/>
  <c r="AH13" i="1"/>
  <c r="AS13" i="1" s="1"/>
  <c r="AH14" i="1"/>
  <c r="AS14" i="1" s="1"/>
  <c r="AH15" i="1"/>
  <c r="AS15" i="1" s="1"/>
  <c r="AH16" i="1"/>
  <c r="AS16" i="1" s="1"/>
  <c r="AH17" i="1"/>
  <c r="AS17" i="1" s="1"/>
  <c r="AH18" i="1"/>
  <c r="AS18" i="1" s="1"/>
  <c r="AH19" i="1"/>
  <c r="AS19" i="1" s="1"/>
  <c r="AH20" i="1"/>
  <c r="AS20" i="1" s="1"/>
  <c r="AH21" i="1"/>
  <c r="AS21" i="1" s="1"/>
  <c r="AH22" i="1"/>
  <c r="AS22" i="1" s="1"/>
  <c r="AH23" i="1"/>
  <c r="AS23" i="1" s="1"/>
  <c r="AH24" i="1"/>
  <c r="AS24" i="1" s="1"/>
  <c r="AH25" i="1"/>
  <c r="AS25" i="1" s="1"/>
  <c r="AH26" i="1"/>
  <c r="AS26" i="1" s="1"/>
  <c r="AH27" i="1"/>
  <c r="AS27" i="1" s="1"/>
  <c r="AH28" i="1"/>
  <c r="AS28" i="1" s="1"/>
  <c r="AH29" i="1"/>
  <c r="AS29" i="1" s="1"/>
  <c r="AH30" i="1"/>
  <c r="AS30" i="1" s="1"/>
  <c r="AH31" i="1"/>
  <c r="AS31" i="1" s="1"/>
  <c r="AH32" i="1"/>
  <c r="AS32" i="1" s="1"/>
  <c r="AH33" i="1"/>
  <c r="AS33" i="1" s="1"/>
  <c r="AH34" i="1"/>
  <c r="AS34" i="1" s="1"/>
  <c r="AH35" i="1"/>
  <c r="AS35" i="1" s="1"/>
  <c r="AH36" i="1"/>
  <c r="AS36" i="1" s="1"/>
  <c r="AH37" i="1"/>
  <c r="AS37" i="1" s="1"/>
  <c r="AH38" i="1"/>
  <c r="AS38" i="1" s="1"/>
  <c r="AH39" i="1"/>
  <c r="AS39" i="1" s="1"/>
  <c r="AH40" i="1"/>
  <c r="AS40" i="1" s="1"/>
  <c r="AH41" i="1"/>
  <c r="AS41" i="1" s="1"/>
  <c r="AH42" i="1"/>
  <c r="AS42" i="1" s="1"/>
  <c r="AH43" i="1"/>
  <c r="AS43" i="1" s="1"/>
  <c r="AH44" i="1"/>
  <c r="AS44" i="1" s="1"/>
  <c r="AH45" i="1"/>
  <c r="AS45" i="1" s="1"/>
  <c r="AH46" i="1"/>
  <c r="AS46" i="1" s="1"/>
  <c r="AH47" i="1"/>
  <c r="AS47" i="1" s="1"/>
  <c r="AH48" i="1"/>
  <c r="AS48" i="1" s="1"/>
  <c r="AH49" i="1"/>
  <c r="AS49" i="1" s="1"/>
  <c r="AH50" i="1"/>
  <c r="AS50" i="1" s="1"/>
  <c r="AH51" i="1"/>
  <c r="AS51" i="1" s="1"/>
  <c r="AH52" i="1"/>
  <c r="AS52" i="1" s="1"/>
  <c r="AH53" i="1"/>
  <c r="AS53" i="1" s="1"/>
  <c r="AH54" i="1"/>
  <c r="AS54" i="1" s="1"/>
  <c r="AH55" i="1"/>
  <c r="AS55" i="1" s="1"/>
  <c r="AH56" i="1"/>
  <c r="AS56" i="1" s="1"/>
  <c r="AH57" i="1"/>
  <c r="AS57" i="1" s="1"/>
  <c r="AH58" i="1"/>
  <c r="AS58" i="1" s="1"/>
  <c r="AH59" i="1"/>
  <c r="AS59" i="1" s="1"/>
  <c r="AH60" i="1"/>
  <c r="AS60" i="1" s="1"/>
  <c r="AH61" i="1"/>
  <c r="AS61" i="1" s="1"/>
  <c r="AH62" i="1"/>
  <c r="AS62" i="1" s="1"/>
  <c r="AH63" i="1"/>
  <c r="AS63" i="1" s="1"/>
  <c r="AH64" i="1"/>
  <c r="AS64" i="1" s="1"/>
  <c r="AH65" i="1"/>
  <c r="AS65" i="1" s="1"/>
  <c r="AH66" i="1"/>
  <c r="AS66" i="1" s="1"/>
  <c r="AH67" i="1"/>
  <c r="AS67" i="1" s="1"/>
  <c r="AH68" i="1"/>
  <c r="AS68" i="1" s="1"/>
  <c r="AH69" i="1"/>
  <c r="AS69" i="1" s="1"/>
  <c r="AH70" i="1"/>
  <c r="AS70" i="1" s="1"/>
  <c r="AH71" i="1"/>
  <c r="AS71" i="1" s="1"/>
  <c r="AH72" i="1"/>
  <c r="AS72" i="1" s="1"/>
  <c r="AH73" i="1"/>
  <c r="AS73" i="1" s="1"/>
  <c r="AH74" i="1"/>
  <c r="AS74" i="1" s="1"/>
  <c r="AH75" i="1"/>
  <c r="AS75" i="1" s="1"/>
  <c r="AH76" i="1"/>
  <c r="AS76" i="1" s="1"/>
  <c r="AH77" i="1"/>
  <c r="AS77" i="1" s="1"/>
  <c r="AH78" i="1"/>
  <c r="AS78" i="1" s="1"/>
  <c r="AH79" i="1"/>
  <c r="AS79" i="1" s="1"/>
  <c r="AH80" i="1"/>
  <c r="AS80" i="1" s="1"/>
  <c r="AH83" i="1"/>
  <c r="AS83" i="1" s="1"/>
  <c r="AH84" i="1"/>
  <c r="AS84" i="1" s="1"/>
  <c r="AH85" i="1"/>
  <c r="AS85" i="1" s="1"/>
  <c r="AH86" i="1"/>
  <c r="AS86" i="1" s="1"/>
  <c r="AH87" i="1"/>
  <c r="AS87" i="1" s="1"/>
  <c r="AH88" i="1"/>
  <c r="AS88" i="1" s="1"/>
  <c r="AH89" i="1"/>
  <c r="AS89" i="1" s="1"/>
  <c r="AH90" i="1"/>
  <c r="AS90" i="1" s="1"/>
  <c r="AH91" i="1"/>
  <c r="AS91" i="1" s="1"/>
  <c r="AH92" i="1"/>
  <c r="AS92" i="1" s="1"/>
  <c r="AH93" i="1"/>
  <c r="AS93" i="1" s="1"/>
  <c r="AH94" i="1"/>
  <c r="AS94" i="1" s="1"/>
  <c r="AH95" i="1"/>
  <c r="AS95" i="1" s="1"/>
  <c r="AH96" i="1"/>
  <c r="AS96" i="1" s="1"/>
  <c r="AH97" i="1"/>
  <c r="AS97" i="1" s="1"/>
  <c r="AH98" i="1"/>
  <c r="AS98" i="1" s="1"/>
  <c r="AH99" i="1"/>
  <c r="AS99" i="1" s="1"/>
  <c r="AH100" i="1"/>
  <c r="AS100" i="1" s="1"/>
  <c r="AH101" i="1"/>
  <c r="AS101" i="1" s="1"/>
  <c r="AH102" i="1"/>
  <c r="AS102" i="1" s="1"/>
  <c r="AH103" i="1"/>
  <c r="AS103" i="1" s="1"/>
  <c r="AH104" i="1"/>
  <c r="AS104" i="1" s="1"/>
  <c r="AH105" i="1"/>
  <c r="AS105" i="1" s="1"/>
  <c r="AH106" i="1"/>
  <c r="AS106" i="1" s="1"/>
  <c r="AH107" i="1"/>
  <c r="AS107" i="1" s="1"/>
  <c r="AH108" i="1"/>
  <c r="AS108" i="1" s="1"/>
  <c r="AH109" i="1"/>
  <c r="AS109" i="1" s="1"/>
  <c r="AH110" i="1"/>
  <c r="AS110" i="1" s="1"/>
  <c r="AH111" i="1"/>
  <c r="AS111" i="1" s="1"/>
  <c r="AH112" i="1"/>
  <c r="AS112" i="1" s="1"/>
  <c r="AH113" i="1"/>
  <c r="AS113" i="1" s="1"/>
  <c r="AH114" i="1"/>
  <c r="AS114" i="1" s="1"/>
  <c r="AH115" i="1"/>
  <c r="AS115" i="1" s="1"/>
  <c r="AH116" i="1"/>
  <c r="AS116" i="1" s="1"/>
  <c r="AH117" i="1"/>
  <c r="AS117" i="1" s="1"/>
  <c r="AH118" i="1"/>
  <c r="AS118" i="1" s="1"/>
  <c r="AH119" i="1"/>
  <c r="AS119" i="1" s="1"/>
  <c r="AH120" i="1"/>
  <c r="AS120" i="1" s="1"/>
  <c r="AH121" i="1"/>
  <c r="AS121" i="1" s="1"/>
  <c r="AH122" i="1"/>
  <c r="AS122" i="1" s="1"/>
  <c r="AH123" i="1"/>
  <c r="AS123" i="1" s="1"/>
  <c r="AH124" i="1"/>
  <c r="AS124" i="1" s="1"/>
  <c r="AH125" i="1"/>
  <c r="AS125" i="1" s="1"/>
  <c r="AH126" i="1"/>
  <c r="AS126" i="1" s="1"/>
  <c r="AH127" i="1"/>
  <c r="AS127" i="1" s="1"/>
  <c r="AH128" i="1"/>
  <c r="AS128" i="1" s="1"/>
  <c r="AH129" i="1"/>
  <c r="AS129" i="1" s="1"/>
  <c r="AH130" i="1"/>
  <c r="AS130" i="1" s="1"/>
  <c r="AH131" i="1"/>
  <c r="AS131" i="1" s="1"/>
  <c r="AH132" i="1"/>
  <c r="AS132" i="1" s="1"/>
  <c r="AH133" i="1"/>
  <c r="AS133" i="1" s="1"/>
  <c r="AH134" i="1"/>
  <c r="AS134" i="1" s="1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X4" i="1"/>
  <c r="W4" i="1" s="1"/>
  <c r="X5" i="1"/>
  <c r="W5" i="1" s="1"/>
  <c r="X6" i="1"/>
  <c r="W6" i="1" s="1"/>
  <c r="X7" i="1"/>
  <c r="W7" i="1" s="1"/>
  <c r="X8" i="1"/>
  <c r="W8" i="1" s="1"/>
  <c r="X9" i="1"/>
  <c r="W9" i="1" s="1"/>
  <c r="X10" i="1"/>
  <c r="W10" i="1" s="1"/>
  <c r="X11" i="1"/>
  <c r="W11" i="1" s="1"/>
  <c r="X12" i="1"/>
  <c r="W12" i="1" s="1"/>
  <c r="X13" i="1"/>
  <c r="W13" i="1" s="1"/>
  <c r="X14" i="1"/>
  <c r="W14" i="1" s="1"/>
  <c r="X15" i="1"/>
  <c r="W15" i="1" s="1"/>
  <c r="X16" i="1"/>
  <c r="W16" i="1" s="1"/>
  <c r="X17" i="1"/>
  <c r="W17" i="1" s="1"/>
  <c r="X18" i="1"/>
  <c r="W18" i="1" s="1"/>
  <c r="X19" i="1"/>
  <c r="W19" i="1" s="1"/>
  <c r="X20" i="1"/>
  <c r="W20" i="1" s="1"/>
  <c r="X21" i="1"/>
  <c r="W21" i="1" s="1"/>
  <c r="X22" i="1"/>
  <c r="W22" i="1" s="1"/>
  <c r="X23" i="1"/>
  <c r="W23" i="1" s="1"/>
  <c r="X24" i="1"/>
  <c r="W24" i="1" s="1"/>
  <c r="X25" i="1"/>
  <c r="W25" i="1" s="1"/>
  <c r="X26" i="1"/>
  <c r="X27" i="1"/>
  <c r="W27" i="1" s="1"/>
  <c r="X28" i="1"/>
  <c r="W28" i="1" s="1"/>
  <c r="X29" i="1"/>
  <c r="W29" i="1" s="1"/>
  <c r="X30" i="1"/>
  <c r="W30" i="1" s="1"/>
  <c r="X31" i="1"/>
  <c r="X32" i="1"/>
  <c r="W32" i="1" s="1"/>
  <c r="X33" i="1"/>
  <c r="W33" i="1" s="1"/>
  <c r="X34" i="1"/>
  <c r="W34" i="1" s="1"/>
  <c r="X35" i="1"/>
  <c r="W35" i="1" s="1"/>
  <c r="X36" i="1"/>
  <c r="W36" i="1" s="1"/>
  <c r="X37" i="1"/>
  <c r="W37" i="1" s="1"/>
  <c r="X38" i="1"/>
  <c r="W38" i="1" s="1"/>
  <c r="X39" i="1"/>
  <c r="W39" i="1" s="1"/>
  <c r="X40" i="1"/>
  <c r="W40" i="1" s="1"/>
  <c r="X41" i="1"/>
  <c r="W41" i="1" s="1"/>
  <c r="X42" i="1"/>
  <c r="X43" i="1"/>
  <c r="W43" i="1" s="1"/>
  <c r="X44" i="1"/>
  <c r="W44" i="1" s="1"/>
  <c r="X45" i="1"/>
  <c r="W45" i="1" s="1"/>
  <c r="X46" i="1"/>
  <c r="W46" i="1" s="1"/>
  <c r="X47" i="1"/>
  <c r="W47" i="1" s="1"/>
  <c r="X48" i="1"/>
  <c r="W48" i="1" s="1"/>
  <c r="X49" i="1"/>
  <c r="W49" i="1" s="1"/>
  <c r="X50" i="1"/>
  <c r="W50" i="1" s="1"/>
  <c r="X51" i="1"/>
  <c r="W51" i="1" s="1"/>
  <c r="X52" i="1"/>
  <c r="W52" i="1" s="1"/>
  <c r="X53" i="1"/>
  <c r="W53" i="1" s="1"/>
  <c r="X54" i="1"/>
  <c r="W54" i="1" s="1"/>
  <c r="X55" i="1"/>
  <c r="W55" i="1" s="1"/>
  <c r="X56" i="1"/>
  <c r="W56" i="1" s="1"/>
  <c r="X57" i="1"/>
  <c r="W57" i="1" s="1"/>
  <c r="X58" i="1"/>
  <c r="W58" i="1" s="1"/>
  <c r="X59" i="1"/>
  <c r="W59" i="1" s="1"/>
  <c r="X60" i="1"/>
  <c r="W60" i="1" s="1"/>
  <c r="X61" i="1"/>
  <c r="W61" i="1" s="1"/>
  <c r="X62" i="1"/>
  <c r="W62" i="1" s="1"/>
  <c r="X63" i="1"/>
  <c r="X64" i="1"/>
  <c r="W64" i="1" s="1"/>
  <c r="X65" i="1"/>
  <c r="W65" i="1" s="1"/>
  <c r="X66" i="1"/>
  <c r="W66" i="1" s="1"/>
  <c r="X67" i="1"/>
  <c r="W67" i="1" s="1"/>
  <c r="X68" i="1"/>
  <c r="W68" i="1" s="1"/>
  <c r="X69" i="1"/>
  <c r="W69" i="1" s="1"/>
  <c r="X70" i="1"/>
  <c r="W70" i="1" s="1"/>
  <c r="X71" i="1"/>
  <c r="W71" i="1" s="1"/>
  <c r="X72" i="1"/>
  <c r="W72" i="1" s="1"/>
  <c r="X73" i="1"/>
  <c r="W73" i="1" s="1"/>
  <c r="X74" i="1"/>
  <c r="X75" i="1"/>
  <c r="W75" i="1" s="1"/>
  <c r="X76" i="1"/>
  <c r="W76" i="1" s="1"/>
  <c r="X77" i="1"/>
  <c r="X78" i="1"/>
  <c r="W78" i="1" s="1"/>
  <c r="X79" i="1"/>
  <c r="W79" i="1" s="1"/>
  <c r="X80" i="1"/>
  <c r="W80" i="1" s="1"/>
  <c r="X83" i="1"/>
  <c r="X84" i="1"/>
  <c r="W84" i="1" s="1"/>
  <c r="X85" i="1"/>
  <c r="W85" i="1" s="1"/>
  <c r="X86" i="1"/>
  <c r="X87" i="1"/>
  <c r="W87" i="1" s="1"/>
  <c r="X88" i="1"/>
  <c r="W88" i="1" s="1"/>
  <c r="X89" i="1"/>
  <c r="W89" i="1" s="1"/>
  <c r="X90" i="1"/>
  <c r="X91" i="1"/>
  <c r="W91" i="1" s="1"/>
  <c r="X92" i="1"/>
  <c r="W92" i="1" s="1"/>
  <c r="X93" i="1"/>
  <c r="X94" i="1"/>
  <c r="X95" i="1"/>
  <c r="W95" i="1" s="1"/>
  <c r="X96" i="1"/>
  <c r="W96" i="1" s="1"/>
  <c r="X97" i="1"/>
  <c r="W97" i="1" s="1"/>
  <c r="X98" i="1"/>
  <c r="W98" i="1" s="1"/>
  <c r="X99" i="1"/>
  <c r="W99" i="1" s="1"/>
  <c r="X100" i="1"/>
  <c r="W100" i="1" s="1"/>
  <c r="X101" i="1"/>
  <c r="W101" i="1" s="1"/>
  <c r="X102" i="1"/>
  <c r="W102" i="1" s="1"/>
  <c r="X103" i="1"/>
  <c r="W103" i="1" s="1"/>
  <c r="X104" i="1"/>
  <c r="W104" i="1" s="1"/>
  <c r="X105" i="1"/>
  <c r="W105" i="1" s="1"/>
  <c r="X106" i="1"/>
  <c r="W106" i="1" s="1"/>
  <c r="X107" i="1"/>
  <c r="W107" i="1" s="1"/>
  <c r="X108" i="1"/>
  <c r="W108" i="1" s="1"/>
  <c r="X109" i="1"/>
  <c r="X110" i="1"/>
  <c r="W110" i="1" s="1"/>
  <c r="X111" i="1"/>
  <c r="W111" i="1" s="1"/>
  <c r="X112" i="1"/>
  <c r="W112" i="1" s="1"/>
  <c r="X113" i="1"/>
  <c r="W113" i="1" s="1"/>
  <c r="X114" i="1"/>
  <c r="W114" i="1" s="1"/>
  <c r="X115" i="1"/>
  <c r="W115" i="1" s="1"/>
  <c r="X116" i="1"/>
  <c r="W116" i="1" s="1"/>
  <c r="X117" i="1"/>
  <c r="W117" i="1" s="1"/>
  <c r="X118" i="1"/>
  <c r="W118" i="1" s="1"/>
  <c r="X119" i="1"/>
  <c r="W119" i="1" s="1"/>
  <c r="X120" i="1"/>
  <c r="W120" i="1" s="1"/>
  <c r="X121" i="1"/>
  <c r="W121" i="1" s="1"/>
  <c r="X122" i="1"/>
  <c r="W122" i="1" s="1"/>
  <c r="X123" i="1"/>
  <c r="W123" i="1" s="1"/>
  <c r="X124" i="1"/>
  <c r="W124" i="1" s="1"/>
  <c r="X125" i="1"/>
  <c r="X126" i="1"/>
  <c r="W126" i="1" s="1"/>
  <c r="X127" i="1"/>
  <c r="W127" i="1" s="1"/>
  <c r="X128" i="1"/>
  <c r="W128" i="1" s="1"/>
  <c r="X129" i="1"/>
  <c r="W129" i="1" s="1"/>
  <c r="X130" i="1"/>
  <c r="W130" i="1" s="1"/>
  <c r="X131" i="1"/>
  <c r="W131" i="1" s="1"/>
  <c r="X132" i="1"/>
  <c r="W132" i="1" s="1"/>
  <c r="X133" i="1"/>
  <c r="W133" i="1" s="1"/>
  <c r="X134" i="1"/>
  <c r="W134" i="1" s="1"/>
  <c r="W26" i="1"/>
  <c r="W31" i="1"/>
  <c r="W42" i="1"/>
  <c r="W63" i="1"/>
  <c r="W74" i="1"/>
  <c r="W77" i="1"/>
  <c r="W83" i="1"/>
  <c r="W86" i="1"/>
  <c r="W90" i="1"/>
  <c r="W93" i="1"/>
  <c r="W94" i="1"/>
  <c r="W109" i="1"/>
  <c r="W1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AI3" i="1" l="1"/>
  <c r="AH3" i="1"/>
  <c r="AS3" i="1" s="1"/>
  <c r="X3" i="1" l="1"/>
  <c r="M3" i="1"/>
  <c r="W3" i="1" l="1"/>
  <c r="O3" i="1"/>
  <c r="L3" i="1"/>
</calcChain>
</file>

<file path=xl/sharedStrings.xml><?xml version="1.0" encoding="utf-8"?>
<sst xmlns="http://schemas.openxmlformats.org/spreadsheetml/2006/main" count="655" uniqueCount="221">
  <si>
    <t>鋼筋號數</t>
  </si>
  <si>
    <t>標稱直徑</t>
  </si>
  <si>
    <t>標稱斷面積</t>
  </si>
  <si>
    <t>單位重</t>
  </si>
  <si>
    <t>CNS</t>
  </si>
  <si>
    <t>(cm)</t>
  </si>
  <si>
    <r>
      <t>(cm</t>
    </r>
    <r>
      <rPr>
        <vertAlign val="superscript"/>
        <sz val="11"/>
        <color rgb="FF333333"/>
        <rFont val="Source Sans Pro"/>
        <family val="2"/>
      </rPr>
      <t>2</t>
    </r>
    <r>
      <rPr>
        <sz val="11"/>
        <color rgb="FF333333"/>
        <rFont val="Source Sans Pro"/>
        <family val="2"/>
      </rPr>
      <t>)</t>
    </r>
  </si>
  <si>
    <t>kg/m</t>
  </si>
  <si>
    <t>#2 (D6)</t>
    <phoneticPr fontId="2" type="noConversion"/>
  </si>
  <si>
    <t>#3 (D10)</t>
  </si>
  <si>
    <t>#4 (D13)</t>
  </si>
  <si>
    <t>#5 (D16)</t>
  </si>
  <si>
    <t>#6 (D19)</t>
  </si>
  <si>
    <t>#7 (D22)</t>
  </si>
  <si>
    <t>#8 (D25)</t>
  </si>
  <si>
    <t>#9 (D29)</t>
    <phoneticPr fontId="2" type="noConversion"/>
  </si>
  <si>
    <t>#10 (D32)</t>
  </si>
  <si>
    <t>#11 (D36)</t>
  </si>
  <si>
    <t>基本資料</t>
    <phoneticPr fontId="2" type="noConversion"/>
  </si>
  <si>
    <t>幾何斷面資料</t>
    <phoneticPr fontId="2" type="noConversion"/>
  </si>
  <si>
    <t>主筋</t>
    <phoneticPr fontId="2" type="noConversion"/>
  </si>
  <si>
    <t>箍筋</t>
    <phoneticPr fontId="2" type="noConversion"/>
  </si>
  <si>
    <t>試體名稱</t>
    <phoneticPr fontId="2" type="noConversion"/>
  </si>
  <si>
    <t>論文</t>
    <phoneticPr fontId="2" type="noConversion"/>
  </si>
  <si>
    <t>測試配置</t>
    <phoneticPr fontId="2" type="noConversion"/>
  </si>
  <si>
    <t>破壞形式</t>
    <phoneticPr fontId="2" type="noConversion"/>
  </si>
  <si>
    <t>韌性柱</t>
    <phoneticPr fontId="2" type="noConversion"/>
  </si>
  <si>
    <r>
      <t>混凝土強度f'</t>
    </r>
    <r>
      <rPr>
        <vertAlign val="subscript"/>
        <sz val="11"/>
        <color theme="1"/>
        <rFont val="標楷體"/>
        <family val="4"/>
        <charset val="136"/>
      </rPr>
      <t>c</t>
    </r>
    <r>
      <rPr>
        <sz val="11"/>
        <color theme="1"/>
        <rFont val="標楷體"/>
        <family val="4"/>
        <charset val="136"/>
      </rPr>
      <t>(kgf/cm^2)</t>
    </r>
    <phoneticPr fontId="2" type="noConversion"/>
  </si>
  <si>
    <t>保護層(cm)</t>
    <phoneticPr fontId="2" type="noConversion"/>
  </si>
  <si>
    <t>主筋搭接</t>
    <phoneticPr fontId="2" type="noConversion"/>
  </si>
  <si>
    <t>軸力比</t>
    <phoneticPr fontId="2" type="noConversion"/>
  </si>
  <si>
    <t>軸壓力(kgf)</t>
    <phoneticPr fontId="2" type="noConversion"/>
  </si>
  <si>
    <t>深(cm)</t>
    <phoneticPr fontId="2" type="noConversion"/>
  </si>
  <si>
    <t>有效深度(cm)</t>
    <phoneticPr fontId="2" type="noConversion"/>
  </si>
  <si>
    <t>柱子核心混凝土之深度 (cm)</t>
    <phoneticPr fontId="2" type="noConversion"/>
  </si>
  <si>
    <t>寬(cm)</t>
    <phoneticPr fontId="2" type="noConversion"/>
  </si>
  <si>
    <r>
      <t>斷面積(cm</t>
    </r>
    <r>
      <rPr>
        <vertAlign val="superscript"/>
        <sz val="11"/>
        <color theme="1"/>
        <rFont val="標楷體"/>
        <family val="4"/>
        <charset val="136"/>
      </rPr>
      <t>2</t>
    </r>
    <r>
      <rPr>
        <sz val="11"/>
        <color theme="1"/>
        <rFont val="標楷體"/>
        <family val="4"/>
        <charset val="136"/>
      </rPr>
      <t>)</t>
    </r>
    <phoneticPr fontId="2" type="noConversion"/>
  </si>
  <si>
    <t>柱高(cm)</t>
    <phoneticPr fontId="2" type="noConversion"/>
  </si>
  <si>
    <t>柱淨高(cm)</t>
    <phoneticPr fontId="2" type="noConversion"/>
  </si>
  <si>
    <t>號數</t>
    <phoneticPr fontId="2" type="noConversion"/>
  </si>
  <si>
    <t>數量</t>
    <phoneticPr fontId="2" type="noConversion"/>
  </si>
  <si>
    <r>
      <t>降伏強度f</t>
    </r>
    <r>
      <rPr>
        <vertAlign val="subscript"/>
        <sz val="11"/>
        <color theme="1"/>
        <rFont val="標楷體"/>
        <family val="4"/>
        <charset val="136"/>
      </rPr>
      <t>y</t>
    </r>
    <r>
      <rPr>
        <sz val="11"/>
        <color theme="1"/>
        <rFont val="標楷體"/>
        <family val="4"/>
        <charset val="136"/>
      </rPr>
      <t>(kgf/cm)</t>
    </r>
    <phoneticPr fontId="2" type="noConversion"/>
  </si>
  <si>
    <t>抗拉強度(MPa)</t>
    <phoneticPr fontId="2" type="noConversion"/>
  </si>
  <si>
    <t>極限強度</t>
    <phoneticPr fontId="2" type="noConversion"/>
  </si>
  <si>
    <t>鋼筋斷面積As</t>
    <phoneticPr fontId="2" type="noConversion"/>
  </si>
  <si>
    <t>寬度方向(根)</t>
    <phoneticPr fontId="2" type="noConversion"/>
  </si>
  <si>
    <t>深度方向(根)</t>
    <phoneticPr fontId="2" type="noConversion"/>
  </si>
  <si>
    <r>
      <t>f</t>
    </r>
    <r>
      <rPr>
        <vertAlign val="subscript"/>
        <sz val="11"/>
        <color theme="1"/>
        <rFont val="標楷體"/>
        <family val="4"/>
        <charset val="136"/>
      </rPr>
      <t>yt</t>
    </r>
    <r>
      <rPr>
        <sz val="11"/>
        <color theme="1"/>
        <rFont val="標楷體"/>
        <family val="4"/>
        <charset val="136"/>
      </rPr>
      <t>(MPa)</t>
    </r>
    <phoneticPr fontId="2" type="noConversion"/>
  </si>
  <si>
    <t>型式</t>
    <phoneticPr fontId="2" type="noConversion"/>
  </si>
  <si>
    <t>彎鉤角度</t>
    <phoneticPr fontId="2" type="noConversion"/>
  </si>
  <si>
    <r>
      <t>Av(cm</t>
    </r>
    <r>
      <rPr>
        <vertAlign val="superscript"/>
        <sz val="11"/>
        <color theme="1"/>
        <rFont val="標楷體"/>
        <family val="4"/>
        <charset val="136"/>
      </rPr>
      <t>2</t>
    </r>
    <r>
      <rPr>
        <sz val="11"/>
        <color theme="1"/>
        <rFont val="標楷體"/>
        <family val="4"/>
        <charset val="136"/>
      </rPr>
      <t>)</t>
    </r>
    <phoneticPr fontId="2" type="noConversion"/>
  </si>
  <si>
    <t>非緊密間距(cm)</t>
    <phoneticPr fontId="2" type="noConversion"/>
  </si>
  <si>
    <t>緊密間距(cm)</t>
    <phoneticPr fontId="2" type="noConversion"/>
  </si>
  <si>
    <t>交錯配置</t>
    <phoneticPr fontId="2" type="noConversion"/>
  </si>
  <si>
    <t>IMK塑鉸</t>
    <phoneticPr fontId="2" type="noConversion"/>
  </si>
  <si>
    <t>as</t>
  </si>
  <si>
    <t>c_S</t>
  </si>
  <si>
    <t>c_C</t>
  </si>
  <si>
    <t>c_A</t>
  </si>
  <si>
    <t>c_K</t>
  </si>
  <si>
    <t>Res</t>
  </si>
  <si>
    <t>θpc</t>
    <phoneticPr fontId="2" type="noConversion"/>
  </si>
  <si>
    <t>修正係數K值</t>
    <phoneticPr fontId="2" type="noConversion"/>
  </si>
  <si>
    <t>類別因素</t>
    <phoneticPr fontId="2" type="noConversion"/>
  </si>
  <si>
    <t>軸力比因素</t>
    <phoneticPr fontId="2" type="noConversion"/>
  </si>
  <si>
    <t>#1 (D3)</t>
    <phoneticPr fontId="2" type="noConversion"/>
  </si>
  <si>
    <t>C-1-1</t>
    <phoneticPr fontId="10" type="noConversion"/>
  </si>
  <si>
    <t>C-1-2</t>
    <phoneticPr fontId="10" type="noConversion"/>
  </si>
  <si>
    <t>C-2-1</t>
    <phoneticPr fontId="10" type="noConversion"/>
  </si>
  <si>
    <t>C-2-2</t>
    <phoneticPr fontId="10" type="noConversion"/>
  </si>
  <si>
    <t>C-3-1</t>
    <phoneticPr fontId="10" type="noConversion"/>
  </si>
  <si>
    <t>C-5-1</t>
    <phoneticPr fontId="10" type="noConversion"/>
  </si>
  <si>
    <t>C-5-2</t>
    <phoneticPr fontId="10" type="noConversion"/>
  </si>
  <si>
    <t>C-6-1</t>
    <phoneticPr fontId="10" type="noConversion"/>
  </si>
  <si>
    <t>C-7-1</t>
    <phoneticPr fontId="10" type="noConversion"/>
  </si>
  <si>
    <t>C-7-2</t>
    <phoneticPr fontId="10" type="noConversion"/>
  </si>
  <si>
    <t>C-8-1</t>
    <phoneticPr fontId="10" type="noConversion"/>
  </si>
  <si>
    <t>C-9-1</t>
    <phoneticPr fontId="10" type="noConversion"/>
  </si>
  <si>
    <t>C-9-2</t>
    <phoneticPr fontId="10" type="noConversion"/>
  </si>
  <si>
    <t>C-10-1</t>
    <phoneticPr fontId="10" type="noConversion"/>
  </si>
  <si>
    <t>C-11-1</t>
    <phoneticPr fontId="10" type="noConversion"/>
  </si>
  <si>
    <t>C-11-2</t>
    <phoneticPr fontId="10" type="noConversion"/>
  </si>
  <si>
    <t>C-12-1</t>
    <phoneticPr fontId="10" type="noConversion"/>
  </si>
  <si>
    <t>C-12-2</t>
    <phoneticPr fontId="10" type="noConversion"/>
  </si>
  <si>
    <t>C-13-1</t>
    <phoneticPr fontId="10" type="noConversion"/>
  </si>
  <si>
    <t>C-13-2</t>
    <phoneticPr fontId="10" type="noConversion"/>
  </si>
  <si>
    <t>Seismic behavior of concrete columns with CRB550 stirrups</t>
    <phoneticPr fontId="10" type="noConversion"/>
  </si>
  <si>
    <t>R6.16-0.2-50</t>
    <phoneticPr fontId="10" type="noConversion"/>
  </si>
  <si>
    <t>R6.16-0.2-100</t>
    <phoneticPr fontId="10" type="noConversion"/>
  </si>
  <si>
    <t>R5.35-0.2-50</t>
    <phoneticPr fontId="10" type="noConversion"/>
  </si>
  <si>
    <t>R5.35-0.2-100</t>
    <phoneticPr fontId="10" type="noConversion"/>
  </si>
  <si>
    <t>R4.33-0.2-50</t>
    <phoneticPr fontId="10" type="noConversion"/>
  </si>
  <si>
    <t>R4.33-0.2-100</t>
    <phoneticPr fontId="10" type="noConversion"/>
  </si>
  <si>
    <t>R3.46-0.2-50</t>
    <phoneticPr fontId="10" type="noConversion"/>
  </si>
  <si>
    <t>R3.46-0.2-100</t>
    <phoneticPr fontId="10" type="noConversion"/>
  </si>
  <si>
    <t>R2.5-0.2-50</t>
    <phoneticPr fontId="10" type="noConversion"/>
  </si>
  <si>
    <t>R2.5-0.2-100</t>
    <phoneticPr fontId="10" type="noConversion"/>
  </si>
  <si>
    <t>R1.63-0.2-50</t>
    <phoneticPr fontId="10" type="noConversion"/>
  </si>
  <si>
    <t>R1.63-0.2-100</t>
    <phoneticPr fontId="10" type="noConversion"/>
  </si>
  <si>
    <t>C-2.5-0.14-0.3</t>
    <phoneticPr fontId="10" type="noConversion"/>
  </si>
  <si>
    <t>C-2.5-0.39-0.3</t>
    <phoneticPr fontId="10" type="noConversion"/>
  </si>
  <si>
    <t>C-2.5-0.14-0.6</t>
    <phoneticPr fontId="10" type="noConversion"/>
  </si>
  <si>
    <t>C-2.5-0.39-0.6</t>
    <phoneticPr fontId="10" type="noConversion"/>
  </si>
  <si>
    <t>C-2.5-0.39-0.9</t>
    <phoneticPr fontId="10" type="noConversion"/>
  </si>
  <si>
    <t>C-4.0-0.28-0.3</t>
    <phoneticPr fontId="10" type="noConversion"/>
  </si>
  <si>
    <t>C-4.0-0.78-0.3</t>
    <phoneticPr fontId="10" type="noConversion"/>
  </si>
  <si>
    <t>C-4.0-0.28-0.6</t>
    <phoneticPr fontId="10" type="noConversion"/>
  </si>
  <si>
    <t>C-4.0-0.78-0.6</t>
    <phoneticPr fontId="10" type="noConversion"/>
  </si>
  <si>
    <t>C-4.0-0.28-0.9</t>
    <phoneticPr fontId="10" type="noConversion"/>
  </si>
  <si>
    <t>C-4.0-0.78-0.9</t>
    <phoneticPr fontId="10" type="noConversion"/>
  </si>
  <si>
    <t>ML-C80-100-0.65</t>
    <phoneticPr fontId="10" type="noConversion"/>
  </si>
  <si>
    <t>HL-C80-100-0.65</t>
    <phoneticPr fontId="10" type="noConversion"/>
  </si>
  <si>
    <t>HH-C80-100-0.65</t>
    <phoneticPr fontId="10" type="noConversion"/>
  </si>
  <si>
    <t>HH-C80-75-0.65</t>
    <phoneticPr fontId="10" type="noConversion"/>
  </si>
  <si>
    <t>HH-C80-150-0.65</t>
    <phoneticPr fontId="10" type="noConversion"/>
  </si>
  <si>
    <t>HH-C60-100-0.65</t>
    <phoneticPr fontId="10" type="noConversion"/>
  </si>
  <si>
    <t>HH-C100-100-0.65</t>
    <phoneticPr fontId="10" type="noConversion"/>
  </si>
  <si>
    <t>HH-C80-100-0.45</t>
    <phoneticPr fontId="10" type="noConversion"/>
  </si>
  <si>
    <t>HH-C80-100-0.85</t>
    <phoneticPr fontId="10" type="noConversion"/>
  </si>
  <si>
    <t>CE5A</t>
    <phoneticPr fontId="10" type="noConversion"/>
  </si>
  <si>
    <t>CE5B</t>
    <phoneticPr fontId="10" type="noConversion"/>
  </si>
  <si>
    <t>CE5C</t>
    <phoneticPr fontId="10" type="noConversion"/>
  </si>
  <si>
    <t>CE5D</t>
    <phoneticPr fontId="10" type="noConversion"/>
  </si>
  <si>
    <t>WF-4-3-0.4</t>
    <phoneticPr fontId="10" type="noConversion"/>
  </si>
  <si>
    <t>WF-4-3-0.6</t>
    <phoneticPr fontId="10" type="noConversion"/>
  </si>
  <si>
    <t>WF-4-5-0.4</t>
    <phoneticPr fontId="10" type="noConversion"/>
  </si>
  <si>
    <t>WF-4-5-0.6</t>
    <phoneticPr fontId="10" type="noConversion"/>
  </si>
  <si>
    <t>WF-4-7-0.4</t>
    <phoneticPr fontId="10" type="noConversion"/>
  </si>
  <si>
    <t>WF-4-7-0.6</t>
    <phoneticPr fontId="10" type="noConversion"/>
  </si>
  <si>
    <t>ZYT</t>
    <phoneticPr fontId="10" type="noConversion"/>
  </si>
  <si>
    <t>C1</t>
    <phoneticPr fontId="10" type="noConversion"/>
  </si>
  <si>
    <t>C2</t>
    <phoneticPr fontId="10" type="noConversion"/>
  </si>
  <si>
    <t>C3</t>
    <phoneticPr fontId="10" type="noConversion"/>
  </si>
  <si>
    <t>C4</t>
    <phoneticPr fontId="10" type="noConversion"/>
  </si>
  <si>
    <t>C7</t>
    <phoneticPr fontId="10" type="noConversion"/>
  </si>
  <si>
    <t>R-LL-C40</t>
    <phoneticPr fontId="10" type="noConversion"/>
  </si>
  <si>
    <t>R-ML-C40</t>
    <phoneticPr fontId="10" type="noConversion"/>
  </si>
  <si>
    <t>R-LM-C40</t>
    <phoneticPr fontId="10" type="noConversion"/>
  </si>
  <si>
    <t>R-MM-C40</t>
    <phoneticPr fontId="10" type="noConversion"/>
  </si>
  <si>
    <t>R-HM-C40</t>
    <phoneticPr fontId="10" type="noConversion"/>
  </si>
  <si>
    <t>R-ML-C60</t>
    <phoneticPr fontId="10" type="noConversion"/>
  </si>
  <si>
    <t>R-MM(S)-C60</t>
    <phoneticPr fontId="10" type="noConversion"/>
  </si>
  <si>
    <t>R-MH(S)-C60</t>
    <phoneticPr fontId="10" type="noConversion"/>
  </si>
  <si>
    <t>R-MM-C60</t>
    <phoneticPr fontId="10" type="noConversion"/>
  </si>
  <si>
    <t>NN-0.2-1</t>
    <phoneticPr fontId="10" type="noConversion"/>
  </si>
  <si>
    <t>HH-0.2-4</t>
    <phoneticPr fontId="10" type="noConversion"/>
  </si>
  <si>
    <t>HH-0.4-5</t>
    <phoneticPr fontId="10" type="noConversion"/>
  </si>
  <si>
    <t>HH-0.5-6</t>
    <phoneticPr fontId="10" type="noConversion"/>
  </si>
  <si>
    <t>C1-2</t>
    <phoneticPr fontId="10" type="noConversion"/>
  </si>
  <si>
    <t>C2-2</t>
    <phoneticPr fontId="10" type="noConversion"/>
  </si>
  <si>
    <t>C2B-2</t>
    <phoneticPr fontId="10" type="noConversion"/>
  </si>
  <si>
    <t>C3-2</t>
    <phoneticPr fontId="10" type="noConversion"/>
  </si>
  <si>
    <t>C4-2</t>
    <phoneticPr fontId="10" type="noConversion"/>
  </si>
  <si>
    <t>C5-2</t>
    <phoneticPr fontId="10" type="noConversion"/>
  </si>
  <si>
    <t>C6-2</t>
    <phoneticPr fontId="10" type="noConversion"/>
  </si>
  <si>
    <t>C7-2</t>
    <phoneticPr fontId="10" type="noConversion"/>
  </si>
  <si>
    <t>C8-2</t>
    <phoneticPr fontId="10" type="noConversion"/>
  </si>
  <si>
    <t>D2</t>
    <phoneticPr fontId="10" type="noConversion"/>
  </si>
  <si>
    <t>D3</t>
    <phoneticPr fontId="10" type="noConversion"/>
  </si>
  <si>
    <t>D4</t>
    <phoneticPr fontId="10" type="noConversion"/>
  </si>
  <si>
    <t>D5</t>
    <phoneticPr fontId="10" type="noConversion"/>
  </si>
  <si>
    <t>D6</t>
    <phoneticPr fontId="10" type="noConversion"/>
  </si>
  <si>
    <t>D7</t>
    <phoneticPr fontId="10" type="noConversion"/>
  </si>
  <si>
    <t>D8</t>
    <phoneticPr fontId="10" type="noConversion"/>
  </si>
  <si>
    <t>D9</t>
    <phoneticPr fontId="10" type="noConversion"/>
  </si>
  <si>
    <t>PZ-1</t>
    <phoneticPr fontId="10" type="noConversion"/>
  </si>
  <si>
    <t>Z-2</t>
    <phoneticPr fontId="10" type="noConversion"/>
  </si>
  <si>
    <t>Z-3</t>
    <phoneticPr fontId="10" type="noConversion"/>
  </si>
  <si>
    <t>Z-4</t>
    <phoneticPr fontId="10" type="noConversion"/>
  </si>
  <si>
    <t>Z-5</t>
    <phoneticPr fontId="10" type="noConversion"/>
  </si>
  <si>
    <t>Z-6</t>
    <phoneticPr fontId="10" type="noConversion"/>
  </si>
  <si>
    <t>Z-7</t>
    <phoneticPr fontId="10" type="noConversion"/>
  </si>
  <si>
    <t>Z-8</t>
    <phoneticPr fontId="10" type="noConversion"/>
  </si>
  <si>
    <t>Z-9</t>
    <phoneticPr fontId="10" type="noConversion"/>
  </si>
  <si>
    <t>Z-2-2</t>
    <phoneticPr fontId="10" type="noConversion"/>
  </si>
  <si>
    <t>Z-3-2</t>
    <phoneticPr fontId="10" type="noConversion"/>
  </si>
  <si>
    <t>Z-5-2</t>
    <phoneticPr fontId="10" type="noConversion"/>
  </si>
  <si>
    <t>Z-6-2</t>
    <phoneticPr fontId="10" type="noConversion"/>
  </si>
  <si>
    <t>Z-14</t>
    <phoneticPr fontId="10" type="noConversion"/>
  </si>
  <si>
    <t>Z-15</t>
    <phoneticPr fontId="10" type="noConversion"/>
  </si>
  <si>
    <t>Z-1-3</t>
    <phoneticPr fontId="10" type="noConversion"/>
  </si>
  <si>
    <t>Z-2-3</t>
    <phoneticPr fontId="10" type="noConversion"/>
  </si>
  <si>
    <t>Z-4-3</t>
    <phoneticPr fontId="10" type="noConversion"/>
  </si>
  <si>
    <t>Z-5-3</t>
    <phoneticPr fontId="10" type="noConversion"/>
  </si>
  <si>
    <t>G1</t>
    <phoneticPr fontId="10" type="noConversion"/>
  </si>
  <si>
    <t>G2</t>
    <phoneticPr fontId="10" type="noConversion"/>
  </si>
  <si>
    <t>G3</t>
    <phoneticPr fontId="10" type="noConversion"/>
  </si>
  <si>
    <t>G4</t>
    <phoneticPr fontId="10" type="noConversion"/>
  </si>
  <si>
    <t>G5</t>
    <phoneticPr fontId="10" type="noConversion"/>
  </si>
  <si>
    <t>G6</t>
    <phoneticPr fontId="10" type="noConversion"/>
  </si>
  <si>
    <t>R3</t>
    <phoneticPr fontId="10" type="noConversion"/>
  </si>
  <si>
    <t>R10</t>
    <phoneticPr fontId="10" type="noConversion"/>
  </si>
  <si>
    <t>R18</t>
    <phoneticPr fontId="10" type="noConversion"/>
  </si>
  <si>
    <t>Z-55-3C</t>
    <phoneticPr fontId="10" type="noConversion"/>
  </si>
  <si>
    <t>Z-55-3</t>
    <phoneticPr fontId="10" type="noConversion"/>
  </si>
  <si>
    <t>Z-55-2</t>
    <phoneticPr fontId="10" type="noConversion"/>
  </si>
  <si>
    <t>Z-55-3G</t>
    <phoneticPr fontId="10" type="noConversion"/>
  </si>
  <si>
    <t>Study on failure modes and seismic behavior of reinforced concrete columns</t>
    <phoneticPr fontId="10" type="noConversion"/>
  </si>
  <si>
    <t>Researh and Experimental Verification of Deformation Index Limits of RC Beams, Columns and Shear Walls</t>
    <phoneticPr fontId="10" type="noConversion"/>
  </si>
  <si>
    <t>Experimental study on seismic behavior of high-strength concrete columns with HRB600 steel bars</t>
    <phoneticPr fontId="10" type="noConversion"/>
  </si>
  <si>
    <t>Study on the Seismic Behaviour of HRBF500 RC Columns</t>
    <phoneticPr fontId="10" type="noConversion"/>
  </si>
  <si>
    <t>Experimental study on size effect of seismic behavior for reinforced concrete columns under low cycle reversed loading</t>
    <phoneticPr fontId="10" type="noConversion"/>
  </si>
  <si>
    <t>Pseudo-static Tests of ＲC Columns and Numerical Analysis</t>
    <phoneticPr fontId="10" type="noConversion"/>
  </si>
  <si>
    <t>Study on Rotation Angles at Seismic Performance Points for Reinforced Concrete Columns</t>
    <phoneticPr fontId="10" type="noConversion"/>
  </si>
  <si>
    <t>Comparative experimental research on seismic performance of rectangular concrete columns reinforced with high strength steel
behavior of reinforced concrete columns
with CRB550 stirrups</t>
    <phoneticPr fontId="10" type="noConversion"/>
  </si>
  <si>
    <t>EXPERIMENTAL STUDY ON ASEISMIC BEHAVIOR OF REINFORCED CONCRETE COLUMNS WITH GRADE 600 MPa STEEL BARS</t>
    <phoneticPr fontId="10" type="noConversion"/>
  </si>
  <si>
    <t>EXPERIMENTAL STUDIES ON SEISMIC BEHAVIORS OF RC COLUMNS WITH HRB500 LONGITUDINAL REINFORCEMENTS CONSIDERING CONFINEMENT OF STIRRUPS</t>
    <phoneticPr fontId="10" type="noConversion"/>
  </si>
  <si>
    <t>Dynamic effects on seismic behavior of reinforced concrete column</t>
    <phoneticPr fontId="10" type="noConversion"/>
  </si>
  <si>
    <t>Experimental Research on Seismic Shear Behavior of CRB600H High-strength Stirrups Concrete Columns</t>
    <phoneticPr fontId="10" type="noConversion"/>
  </si>
  <si>
    <t>Research on seismic shear behavior of concrete columns with CRB600H stirrups</t>
    <phoneticPr fontId="10" type="noConversion"/>
  </si>
  <si>
    <t>Experimental Study on Seismic Performance of Concrete Columns Reinforced with High-strength Steel</t>
    <phoneticPr fontId="10" type="noConversion"/>
  </si>
  <si>
    <t>RESEARCH ON THE SEISMIC PERFORMANCE OF HIGH-STRENGTH CONCRETE COLUMNS WITH HIGH-STRENGTH STIRRUPS</t>
    <phoneticPr fontId="10" type="noConversion"/>
  </si>
  <si>
    <t>Experimental study on seismic performance of C80 concrete columns with large spacing HRB500 reinforcement</t>
    <phoneticPr fontId="10" type="noConversion"/>
  </si>
  <si>
    <t>#2 (D6)</t>
  </si>
  <si>
    <t>主筋面積比ρL(%)</t>
    <phoneticPr fontId="2" type="noConversion"/>
  </si>
  <si>
    <r>
      <rPr>
        <sz val="11"/>
        <color theme="1" tint="4.9989318521683403E-2"/>
        <rFont val="標楷體"/>
        <family val="4"/>
        <charset val="136"/>
      </rPr>
      <t>箍筋面積比ρ</t>
    </r>
    <r>
      <rPr>
        <vertAlign val="subscript"/>
        <sz val="11"/>
        <color theme="1" tint="4.9989318521683403E-2"/>
        <rFont val="標楷體"/>
        <family val="4"/>
        <charset val="136"/>
      </rPr>
      <t>t</t>
    </r>
    <r>
      <rPr>
        <sz val="11"/>
        <color theme="1" tint="4.9989318521683403E-2"/>
        <rFont val="標楷體"/>
        <family val="4"/>
        <charset val="136"/>
      </rPr>
      <t>(%)</t>
    </r>
    <phoneticPr fontId="2" type="noConversion"/>
  </si>
  <si>
    <r>
      <t>θ</t>
    </r>
    <r>
      <rPr>
        <sz val="9.35"/>
        <color theme="1"/>
        <rFont val="標楷體"/>
        <family val="4"/>
        <charset val="136"/>
      </rPr>
      <t>p</t>
    </r>
    <phoneticPr fontId="2" type="noConversion"/>
  </si>
  <si>
    <t>None</t>
  </si>
  <si>
    <t>None</t>
    <phoneticPr fontId="2" type="noConversion"/>
  </si>
  <si>
    <t>NH-0.2-2</t>
    <phoneticPr fontId="10" type="noConversion"/>
  </si>
  <si>
    <t>HH-0.2-3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</si>
</sst>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新細明體"/>
      <family val="2"/>
      <scheme val="minor"/>
    </font>
    <font>
      <sz val="11"/>
      <color rgb="FF333333"/>
      <name val="Source Sans Pro"/>
      <family val="2"/>
    </font>
    <font>
      <sz val="9"/>
      <name val="新細明體"/>
      <family val="3"/>
      <charset val="136"/>
      <scheme val="minor"/>
    </font>
    <font>
      <vertAlign val="superscript"/>
      <sz val="11"/>
      <color rgb="FF333333"/>
      <name val="Source Sans Pro"/>
      <family val="2"/>
    </font>
    <font>
      <sz val="11"/>
      <color theme="1"/>
      <name val="標楷體"/>
      <family val="4"/>
      <charset val="136"/>
    </font>
    <font>
      <vertAlign val="subscript"/>
      <sz val="11"/>
      <color theme="1"/>
      <name val="標楷體"/>
      <family val="4"/>
      <charset val="136"/>
    </font>
    <font>
      <vertAlign val="superscript"/>
      <sz val="11"/>
      <color theme="1"/>
      <name val="標楷體"/>
      <family val="4"/>
      <charset val="136"/>
    </font>
    <font>
      <sz val="11"/>
      <color rgb="FF333333"/>
      <name val="標楷體"/>
      <family val="4"/>
      <charset val="136"/>
    </font>
    <font>
      <sz val="11"/>
      <color theme="1" tint="4.9989318521683403E-2"/>
      <name val="標楷體"/>
      <family val="4"/>
      <charset val="136"/>
    </font>
    <font>
      <vertAlign val="subscript"/>
      <sz val="11"/>
      <color theme="1" tint="4.9989318521683403E-2"/>
      <name val="標楷體"/>
      <family val="4"/>
      <charset val="136"/>
    </font>
    <font>
      <sz val="9"/>
      <name val="新細明體"/>
      <family val="2"/>
      <charset val="134"/>
      <scheme val="minor"/>
    </font>
    <font>
      <sz val="9.35"/>
      <color theme="1"/>
      <name val="標楷體"/>
      <family val="4"/>
      <charset val="136"/>
    </font>
    <font>
      <sz val="11"/>
      <color rgb="FFFF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/Desktop/&#35542;&#25991;/RC&#26753;&#26609;&#25976;&#25818;/&#30446;&#21069;&#25972;&#29702;/PRJ-2793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鋼筋號數"/>
    </sheetNames>
    <sheetDataSet>
      <sheetData sheetId="0"/>
      <sheetData sheetId="1">
        <row r="3">
          <cell r="A3" t="str">
            <v>#1 (D3)</v>
          </cell>
          <cell r="B3">
            <v>0.318</v>
          </cell>
          <cell r="C3">
            <v>7.9399999999999998E-2</v>
          </cell>
        </row>
        <row r="4">
          <cell r="A4" t="str">
            <v>#2 (D6)</v>
          </cell>
          <cell r="B4">
            <v>0.63500000000000001</v>
          </cell>
          <cell r="C4">
            <v>0.31669999999999998</v>
          </cell>
        </row>
        <row r="5">
          <cell r="A5" t="str">
            <v>#3 (D10)</v>
          </cell>
          <cell r="B5">
            <v>0.95299999999999996</v>
          </cell>
          <cell r="C5">
            <v>0.71</v>
          </cell>
        </row>
        <row r="6">
          <cell r="A6" t="str">
            <v>#4 (D13)</v>
          </cell>
          <cell r="B6">
            <v>1.27</v>
          </cell>
          <cell r="C6">
            <v>1.27</v>
          </cell>
        </row>
        <row r="7">
          <cell r="A7" t="str">
            <v>#5 (D16)</v>
          </cell>
          <cell r="B7">
            <v>1.5880000000000001</v>
          </cell>
          <cell r="C7">
            <v>1.99</v>
          </cell>
        </row>
        <row r="8">
          <cell r="A8" t="str">
            <v>#6 (D19)</v>
          </cell>
          <cell r="B8">
            <v>1.905</v>
          </cell>
          <cell r="C8">
            <v>2.87</v>
          </cell>
        </row>
        <row r="9">
          <cell r="A9" t="str">
            <v>#7 (D22)</v>
          </cell>
          <cell r="B9">
            <v>2.2229999999999999</v>
          </cell>
          <cell r="C9">
            <v>3.87</v>
          </cell>
        </row>
        <row r="10">
          <cell r="A10" t="str">
            <v>#8 (D25)</v>
          </cell>
          <cell r="B10">
            <v>2.54</v>
          </cell>
          <cell r="C10">
            <v>5.07</v>
          </cell>
        </row>
        <row r="11">
          <cell r="A11" t="str">
            <v>#9 (D29)</v>
          </cell>
          <cell r="B11">
            <v>2.8650000000000002</v>
          </cell>
          <cell r="C11">
            <v>6.47</v>
          </cell>
        </row>
        <row r="12">
          <cell r="A12" t="str">
            <v>#10 (D32)</v>
          </cell>
          <cell r="B12">
            <v>3.226</v>
          </cell>
          <cell r="C12">
            <v>8.14</v>
          </cell>
        </row>
        <row r="13">
          <cell r="A13" t="str">
            <v>#11 (D36)</v>
          </cell>
          <cell r="B13">
            <v>3.581</v>
          </cell>
          <cell r="C13">
            <v>10.07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4"/>
  <sheetViews>
    <sheetView tabSelected="1" topLeftCell="T91" zoomScale="85" zoomScaleNormal="85" workbookViewId="0">
      <selection activeCell="AL109" sqref="AL109"/>
    </sheetView>
  </sheetViews>
  <sheetFormatPr defaultRowHeight="15" x14ac:dyDescent="0.3"/>
  <cols>
    <col min="1" max="1" width="21.625" bestFit="1" customWidth="1"/>
    <col min="6" max="6" width="29.125" bestFit="1" customWidth="1"/>
    <col min="7" max="7" width="9.125" bestFit="1" customWidth="1"/>
    <col min="9" max="9" width="9.125" bestFit="1" customWidth="1"/>
    <col min="10" max="10" width="12" bestFit="1" customWidth="1"/>
    <col min="11" max="12" width="9.125" bestFit="1" customWidth="1"/>
    <col min="13" max="13" width="32" bestFit="1" customWidth="1"/>
    <col min="14" max="17" width="9.125" bestFit="1" customWidth="1"/>
    <col min="18" max="18" width="11.125" bestFit="1" customWidth="1"/>
    <col min="20" max="22" width="9.125" bestFit="1" customWidth="1"/>
    <col min="23" max="23" width="15" bestFit="1" customWidth="1"/>
    <col min="24" max="24" width="16.25" bestFit="1" customWidth="1"/>
    <col min="25" max="25" width="9.125" bestFit="1" customWidth="1"/>
    <col min="26" max="27" width="16.25" bestFit="1" customWidth="1"/>
    <col min="28" max="28" width="9.125" bestFit="1" customWidth="1"/>
    <col min="29" max="29" width="19" bestFit="1" customWidth="1"/>
    <col min="30" max="30" width="9.125" customWidth="1"/>
    <col min="31" max="31" width="9.125" bestFit="1" customWidth="1"/>
    <col min="32" max="32" width="17" bestFit="1" customWidth="1"/>
    <col min="34" max="34" width="9.125" bestFit="1" customWidth="1"/>
    <col min="35" max="35" width="19.875" bestFit="1" customWidth="1"/>
    <col min="36" max="36" width="11.125" bestFit="1" customWidth="1"/>
    <col min="37" max="37" width="10.75" bestFit="1" customWidth="1"/>
    <col min="38" max="38" width="10.375" bestFit="1" customWidth="1"/>
    <col min="39" max="40" width="10.75" bestFit="1" customWidth="1"/>
    <col min="41" max="41" width="10.875" bestFit="1" customWidth="1"/>
    <col min="45" max="45" width="11.125" bestFit="1" customWidth="1"/>
    <col min="46" max="46" width="13.625" bestFit="1" customWidth="1"/>
  </cols>
  <sheetData>
    <row r="1" spans="1:47" x14ac:dyDescent="0.3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9" t="s">
        <v>19</v>
      </c>
      <c r="L1" s="9"/>
      <c r="M1" s="9"/>
      <c r="N1" s="9"/>
      <c r="O1" s="9"/>
      <c r="P1" s="9"/>
      <c r="Q1" s="9"/>
      <c r="R1" s="31" t="s">
        <v>20</v>
      </c>
      <c r="S1" s="31"/>
      <c r="T1" s="31"/>
      <c r="U1" s="31"/>
      <c r="V1" s="31"/>
      <c r="W1" s="31"/>
      <c r="X1" s="31"/>
      <c r="Y1" s="31" t="s">
        <v>21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0" t="s">
        <v>54</v>
      </c>
      <c r="AL1" s="30"/>
      <c r="AM1" s="30"/>
      <c r="AN1" s="30"/>
      <c r="AO1" s="30"/>
      <c r="AP1" s="30"/>
      <c r="AQ1" s="30"/>
      <c r="AR1" s="30"/>
      <c r="AS1" s="29" t="s">
        <v>62</v>
      </c>
      <c r="AT1" s="29"/>
      <c r="AU1" s="8"/>
    </row>
    <row r="2" spans="1:47" ht="18" x14ac:dyDescent="0.3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5" t="s">
        <v>27</v>
      </c>
      <c r="G2" s="5" t="s">
        <v>28</v>
      </c>
      <c r="H2" s="9" t="s">
        <v>29</v>
      </c>
      <c r="I2" s="9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6" t="s">
        <v>37</v>
      </c>
      <c r="Q2" s="5" t="s">
        <v>38</v>
      </c>
      <c r="R2" s="9" t="s">
        <v>39</v>
      </c>
      <c r="S2" s="9"/>
      <c r="T2" s="9" t="s">
        <v>40</v>
      </c>
      <c r="U2" s="5" t="s">
        <v>41</v>
      </c>
      <c r="V2" s="9" t="s">
        <v>43</v>
      </c>
      <c r="W2" s="9" t="s">
        <v>214</v>
      </c>
      <c r="X2" s="5" t="s">
        <v>44</v>
      </c>
      <c r="Y2" s="9" t="s">
        <v>39</v>
      </c>
      <c r="Z2" s="5" t="s">
        <v>45</v>
      </c>
      <c r="AA2" s="5" t="s">
        <v>46</v>
      </c>
      <c r="AB2" s="5" t="s">
        <v>52</v>
      </c>
      <c r="AC2" s="5" t="s">
        <v>51</v>
      </c>
      <c r="AD2" s="5" t="s">
        <v>47</v>
      </c>
      <c r="AE2" s="9" t="s">
        <v>42</v>
      </c>
      <c r="AF2" s="9" t="s">
        <v>48</v>
      </c>
      <c r="AG2" s="5" t="s">
        <v>49</v>
      </c>
      <c r="AH2" s="5" t="s">
        <v>50</v>
      </c>
      <c r="AI2" s="14" t="s">
        <v>215</v>
      </c>
      <c r="AJ2" s="9" t="s">
        <v>53</v>
      </c>
      <c r="AK2" s="15" t="s">
        <v>55</v>
      </c>
      <c r="AL2" s="15" t="s">
        <v>56</v>
      </c>
      <c r="AM2" s="15" t="s">
        <v>57</v>
      </c>
      <c r="AN2" s="15" t="s">
        <v>58</v>
      </c>
      <c r="AO2" s="15" t="s">
        <v>59</v>
      </c>
      <c r="AP2" s="15" t="s">
        <v>216</v>
      </c>
      <c r="AQ2" s="15" t="s">
        <v>61</v>
      </c>
      <c r="AR2" s="15" t="s">
        <v>60</v>
      </c>
      <c r="AS2" s="16" t="s">
        <v>63</v>
      </c>
      <c r="AT2" s="16" t="s">
        <v>64</v>
      </c>
      <c r="AU2" s="7"/>
    </row>
    <row r="3" spans="1:47" ht="15" customHeight="1" x14ac:dyDescent="0.3">
      <c r="A3" s="9" t="s">
        <v>66</v>
      </c>
      <c r="B3" s="25" t="s">
        <v>86</v>
      </c>
      <c r="C3" s="9"/>
      <c r="D3" s="12">
        <f>1</f>
        <v>1</v>
      </c>
      <c r="E3" s="13"/>
      <c r="F3" s="9">
        <v>255.2</v>
      </c>
      <c r="G3" s="9">
        <v>2.5</v>
      </c>
      <c r="H3" s="9"/>
      <c r="I3" s="9">
        <v>0.38400000000000001</v>
      </c>
      <c r="J3" s="9">
        <v>120018.69</v>
      </c>
      <c r="K3" s="9">
        <v>35</v>
      </c>
      <c r="L3" s="9">
        <f t="shared" ref="L3:L34" si="0">0.8*K3</f>
        <v>28</v>
      </c>
      <c r="M3" s="9">
        <f>K3-2*G3-VLOOKUP(Y3,鋼筋號數!$A$3:$C$13,2,FALSE)</f>
        <v>29.047000000000001</v>
      </c>
      <c r="N3" s="9">
        <v>35</v>
      </c>
      <c r="O3" s="9">
        <f t="shared" ref="O3:O34" si="1">K3*N3</f>
        <v>1225</v>
      </c>
      <c r="P3" s="9">
        <v>80</v>
      </c>
      <c r="Q3" s="9">
        <v>80</v>
      </c>
      <c r="R3" s="4" t="s">
        <v>11</v>
      </c>
      <c r="S3" s="4"/>
      <c r="T3" s="9">
        <v>8</v>
      </c>
      <c r="U3" s="9">
        <v>4129.8999999999996</v>
      </c>
      <c r="V3" s="9"/>
      <c r="W3" s="17">
        <f t="shared" ref="W3:W34" si="2">ROUND(X3/N3/K3*100,1)</f>
        <v>1.3</v>
      </c>
      <c r="X3" s="9">
        <f>VLOOKUP(R3,鋼筋號數!$A$3:$C$13,3,FALSE)*T3</f>
        <v>15.92</v>
      </c>
      <c r="Y3" s="4" t="s">
        <v>9</v>
      </c>
      <c r="Z3" s="9">
        <v>3</v>
      </c>
      <c r="AA3" s="9">
        <v>3</v>
      </c>
      <c r="AB3" s="9">
        <v>10</v>
      </c>
      <c r="AC3" s="9">
        <v>10</v>
      </c>
      <c r="AD3" s="9">
        <v>3314.1</v>
      </c>
      <c r="AE3" s="9"/>
      <c r="AF3" s="9"/>
      <c r="AG3" s="9">
        <v>135</v>
      </c>
      <c r="AH3" s="9">
        <f>VLOOKUP(Y3,鋼筋號數!$A$3:$C$13,3,FALSE)*Z3</f>
        <v>2.13</v>
      </c>
      <c r="AI3" s="17">
        <f>ROUND(VLOOKUP(Y3,鋼筋號數!$A$3:$C$13,3,FALSE)*Z3/AB3/(N3-2*G3-VLOOKUP(Y3,鋼筋號數!$A$3:$C$13,2,FALSE))*100,2)</f>
        <v>0.73</v>
      </c>
      <c r="AJ3" s="9"/>
      <c r="AK3" s="9">
        <v>8.9999999999999993E-3</v>
      </c>
      <c r="AL3" s="9">
        <v>0.95</v>
      </c>
      <c r="AM3" s="9">
        <v>1.3</v>
      </c>
      <c r="AN3" s="9">
        <v>0.9</v>
      </c>
      <c r="AO3" s="9">
        <v>0.45</v>
      </c>
      <c r="AP3" s="9">
        <v>0.03</v>
      </c>
      <c r="AQ3" s="9">
        <v>0.04</v>
      </c>
      <c r="AR3">
        <v>0</v>
      </c>
      <c r="AS3" s="9" t="str">
        <f t="shared" ref="AS3:AS34" si="3">IF(OR(F3&gt;=700,AD3&gt;=5000,AH3&gt;=3),TRUE,"None")</f>
        <v>None</v>
      </c>
      <c r="AT3" s="9" t="b">
        <v>1</v>
      </c>
      <c r="AU3" s="7"/>
    </row>
    <row r="4" spans="1:47" x14ac:dyDescent="0.3">
      <c r="A4" s="9" t="s">
        <v>67</v>
      </c>
      <c r="B4" s="25"/>
      <c r="C4" s="9"/>
      <c r="D4" s="12">
        <f>1</f>
        <v>1</v>
      </c>
      <c r="E4" s="13"/>
      <c r="F4" s="9">
        <v>255.2</v>
      </c>
      <c r="G4" s="9">
        <v>2.5</v>
      </c>
      <c r="H4" s="9"/>
      <c r="I4" s="9">
        <v>0.38400000000000001</v>
      </c>
      <c r="J4" s="9">
        <v>120018.69</v>
      </c>
      <c r="K4" s="9">
        <v>35</v>
      </c>
      <c r="L4" s="9">
        <f t="shared" si="0"/>
        <v>28</v>
      </c>
      <c r="M4" s="9">
        <f>K4-2*G4-VLOOKUP(Y4,鋼筋號數!$A$3:$C$13,2,FALSE)</f>
        <v>29.047000000000001</v>
      </c>
      <c r="N4" s="9">
        <v>35</v>
      </c>
      <c r="O4" s="9">
        <f t="shared" si="1"/>
        <v>1225</v>
      </c>
      <c r="P4" s="9">
        <v>80</v>
      </c>
      <c r="Q4" s="9">
        <v>80</v>
      </c>
      <c r="R4" s="4" t="s">
        <v>11</v>
      </c>
      <c r="S4" s="4"/>
      <c r="T4" s="9">
        <v>8</v>
      </c>
      <c r="U4" s="9">
        <v>4129.8999999999996</v>
      </c>
      <c r="V4" s="9"/>
      <c r="W4" s="17">
        <f t="shared" si="2"/>
        <v>1.3</v>
      </c>
      <c r="X4" s="9">
        <f>VLOOKUP(R4,鋼筋號數!$A$3:$C$13,3,FALSE)*T4</f>
        <v>15.92</v>
      </c>
      <c r="Y4" s="4" t="s">
        <v>9</v>
      </c>
      <c r="Z4" s="9">
        <v>3</v>
      </c>
      <c r="AA4" s="9">
        <v>3</v>
      </c>
      <c r="AB4" s="9">
        <v>10</v>
      </c>
      <c r="AC4" s="9">
        <v>10</v>
      </c>
      <c r="AD4" s="9">
        <v>4038.1</v>
      </c>
      <c r="AE4" s="9"/>
      <c r="AF4" s="9"/>
      <c r="AG4" s="9">
        <v>135</v>
      </c>
      <c r="AH4" s="9">
        <f>VLOOKUP(Y4,鋼筋號數!$A$3:$C$13,3,FALSE)*Z4</f>
        <v>2.13</v>
      </c>
      <c r="AI4" s="17">
        <f>ROUND(VLOOKUP(Y4,鋼筋號數!$A$3:$C$13,3,FALSE)*Z4/AB4/(N4-2*G4-VLOOKUP(Y4,鋼筋號數!$A$3:$C$13,2,FALSE))*100,2)</f>
        <v>0.73</v>
      </c>
      <c r="AJ4" s="9"/>
      <c r="AK4" s="9">
        <v>2E-3</v>
      </c>
      <c r="AL4" s="9">
        <v>0.95</v>
      </c>
      <c r="AM4" s="9">
        <v>1.3</v>
      </c>
      <c r="AN4" s="9">
        <v>0.8</v>
      </c>
      <c r="AO4" s="9">
        <v>0.45</v>
      </c>
      <c r="AP4" s="9">
        <v>3.5000000000000003E-2</v>
      </c>
      <c r="AQ4" s="9">
        <v>0.04</v>
      </c>
      <c r="AR4">
        <v>0</v>
      </c>
      <c r="AS4" s="9" t="str">
        <f t="shared" si="3"/>
        <v>None</v>
      </c>
      <c r="AT4" s="9" t="b">
        <v>1</v>
      </c>
      <c r="AU4" s="7"/>
    </row>
    <row r="5" spans="1:47" x14ac:dyDescent="0.3">
      <c r="A5" s="9" t="s">
        <v>68</v>
      </c>
      <c r="B5" s="25"/>
      <c r="C5" s="9"/>
      <c r="D5" s="12">
        <f>1</f>
        <v>1</v>
      </c>
      <c r="E5" s="13"/>
      <c r="F5" s="9">
        <v>255.2</v>
      </c>
      <c r="G5" s="9">
        <v>2.5</v>
      </c>
      <c r="H5" s="9"/>
      <c r="I5" s="9">
        <v>0.38400000000000001</v>
      </c>
      <c r="J5" s="9">
        <v>120018.69</v>
      </c>
      <c r="K5" s="9">
        <v>35</v>
      </c>
      <c r="L5" s="9">
        <f t="shared" si="0"/>
        <v>28</v>
      </c>
      <c r="M5" s="9">
        <f>K5-2*G5-VLOOKUP(Y5,鋼筋號數!$A$3:$C$13,2,FALSE)</f>
        <v>29.047000000000001</v>
      </c>
      <c r="N5" s="9">
        <v>35</v>
      </c>
      <c r="O5" s="9">
        <f t="shared" si="1"/>
        <v>1225</v>
      </c>
      <c r="P5" s="9">
        <v>80</v>
      </c>
      <c r="Q5" s="9">
        <v>80</v>
      </c>
      <c r="R5" s="4" t="s">
        <v>13</v>
      </c>
      <c r="S5" s="4"/>
      <c r="T5" s="9">
        <v>8</v>
      </c>
      <c r="U5" s="9">
        <v>4027.9</v>
      </c>
      <c r="V5" s="9"/>
      <c r="W5" s="17">
        <f t="shared" si="2"/>
        <v>2.5</v>
      </c>
      <c r="X5" s="9">
        <f>VLOOKUP(R5,鋼筋號數!$A$3:$C$13,3,FALSE)*T5</f>
        <v>30.96</v>
      </c>
      <c r="Y5" s="4" t="s">
        <v>9</v>
      </c>
      <c r="Z5" s="9">
        <v>3</v>
      </c>
      <c r="AA5" s="9">
        <v>3</v>
      </c>
      <c r="AB5" s="9">
        <v>10</v>
      </c>
      <c r="AC5" s="9">
        <v>10</v>
      </c>
      <c r="AD5" s="9">
        <v>3314.1</v>
      </c>
      <c r="AE5" s="9"/>
      <c r="AF5" s="9"/>
      <c r="AG5" s="9">
        <v>135</v>
      </c>
      <c r="AH5" s="9">
        <f>VLOOKUP(Y5,鋼筋號數!$A$3:$C$13,3,FALSE)*Z5</f>
        <v>2.13</v>
      </c>
      <c r="AI5" s="17">
        <f>ROUND(VLOOKUP(Y5,鋼筋號數!$A$3:$C$13,3,FALSE)*Z5/AB5/(N5-2*G5-VLOOKUP(Y5,鋼筋號數!$A$3:$C$13,2,FALSE))*100,2)</f>
        <v>0.73</v>
      </c>
      <c r="AJ5" s="9"/>
      <c r="AK5" s="9">
        <v>2E-3</v>
      </c>
      <c r="AL5" s="9">
        <v>0.95</v>
      </c>
      <c r="AM5" s="9">
        <v>1.3</v>
      </c>
      <c r="AN5" s="9">
        <v>0.8</v>
      </c>
      <c r="AO5" s="23">
        <v>0.5</v>
      </c>
      <c r="AP5" s="23">
        <v>4.2000000000000003E-2</v>
      </c>
      <c r="AQ5" s="23">
        <v>2.5000000000000001E-2</v>
      </c>
      <c r="AR5">
        <v>0</v>
      </c>
      <c r="AS5" s="9" t="str">
        <f t="shared" si="3"/>
        <v>None</v>
      </c>
      <c r="AT5" s="9" t="b">
        <v>1</v>
      </c>
      <c r="AU5" s="7"/>
    </row>
    <row r="6" spans="1:47" x14ac:dyDescent="0.3">
      <c r="A6" s="9" t="s">
        <v>69</v>
      </c>
      <c r="B6" s="25"/>
      <c r="C6" s="9"/>
      <c r="D6" s="12">
        <f>1</f>
        <v>1</v>
      </c>
      <c r="E6" s="13"/>
      <c r="F6" s="9">
        <v>255.2</v>
      </c>
      <c r="G6" s="9">
        <v>2.5</v>
      </c>
      <c r="H6" s="9"/>
      <c r="I6" s="9">
        <v>0.38400000000000001</v>
      </c>
      <c r="J6" s="9">
        <v>120018.69</v>
      </c>
      <c r="K6" s="9">
        <v>35</v>
      </c>
      <c r="L6" s="9">
        <f t="shared" si="0"/>
        <v>28</v>
      </c>
      <c r="M6" s="9">
        <f>K6-2*G6-VLOOKUP(Y6,鋼筋號數!$A$3:$C$13,2,FALSE)</f>
        <v>29.047000000000001</v>
      </c>
      <c r="N6" s="9">
        <v>35</v>
      </c>
      <c r="O6" s="9">
        <f t="shared" si="1"/>
        <v>1225</v>
      </c>
      <c r="P6" s="9">
        <v>80</v>
      </c>
      <c r="Q6" s="9">
        <v>80</v>
      </c>
      <c r="R6" s="4" t="s">
        <v>13</v>
      </c>
      <c r="S6" s="4"/>
      <c r="T6" s="9">
        <v>8</v>
      </c>
      <c r="U6" s="9">
        <v>4027.9</v>
      </c>
      <c r="V6" s="9"/>
      <c r="W6" s="17">
        <f t="shared" si="2"/>
        <v>2.5</v>
      </c>
      <c r="X6" s="9">
        <f>VLOOKUP(R6,鋼筋號數!$A$3:$C$13,3,FALSE)*T6</f>
        <v>30.96</v>
      </c>
      <c r="Y6" s="4" t="s">
        <v>9</v>
      </c>
      <c r="Z6" s="9">
        <v>3</v>
      </c>
      <c r="AA6" s="9">
        <v>3</v>
      </c>
      <c r="AB6" s="9">
        <v>10</v>
      </c>
      <c r="AC6" s="9">
        <v>10</v>
      </c>
      <c r="AD6" s="9">
        <v>4038.1</v>
      </c>
      <c r="AE6" s="9"/>
      <c r="AF6" s="9"/>
      <c r="AG6" s="9">
        <v>135</v>
      </c>
      <c r="AH6" s="9">
        <f>VLOOKUP(Y6,鋼筋號數!$A$3:$C$13,3,FALSE)*Z6</f>
        <v>2.13</v>
      </c>
      <c r="AI6" s="17">
        <f>ROUND(VLOOKUP(Y6,鋼筋號數!$A$3:$C$13,3,FALSE)*Z6/AB6/(N6-2*G6-VLOOKUP(Y6,鋼筋號數!$A$3:$C$13,2,FALSE))*100,2)</f>
        <v>0.73</v>
      </c>
      <c r="AJ6" s="9"/>
      <c r="AK6" s="9">
        <v>2E-3</v>
      </c>
      <c r="AL6" s="9">
        <v>0.95</v>
      </c>
      <c r="AM6" s="9">
        <v>1.3</v>
      </c>
      <c r="AN6" s="9">
        <v>0.8</v>
      </c>
      <c r="AO6" s="9">
        <v>0.45</v>
      </c>
      <c r="AP6" s="9">
        <v>2.8000000000000001E-2</v>
      </c>
      <c r="AQ6" s="9">
        <v>3.5000000000000003E-2</v>
      </c>
      <c r="AR6">
        <v>0</v>
      </c>
      <c r="AS6" s="9" t="str">
        <f t="shared" si="3"/>
        <v>None</v>
      </c>
      <c r="AT6" s="9" t="b">
        <v>1</v>
      </c>
      <c r="AU6" s="7"/>
    </row>
    <row r="7" spans="1:47" x14ac:dyDescent="0.3">
      <c r="A7" s="9" t="s">
        <v>70</v>
      </c>
      <c r="B7" s="25"/>
      <c r="C7" s="9"/>
      <c r="D7" s="12">
        <f>1</f>
        <v>1</v>
      </c>
      <c r="E7" s="13"/>
      <c r="F7" s="9">
        <v>255.2</v>
      </c>
      <c r="G7" s="9">
        <v>2.5</v>
      </c>
      <c r="H7" s="9"/>
      <c r="I7" s="9">
        <v>0.38400000000000001</v>
      </c>
      <c r="J7" s="9">
        <v>120018.69</v>
      </c>
      <c r="K7" s="9">
        <v>35</v>
      </c>
      <c r="L7" s="9">
        <f t="shared" si="0"/>
        <v>28</v>
      </c>
      <c r="M7" s="9">
        <f>K7-2*G7-VLOOKUP(Y7,鋼筋號數!$A$3:$C$13,2,FALSE)</f>
        <v>29.364999999999998</v>
      </c>
      <c r="N7" s="9">
        <v>35</v>
      </c>
      <c r="O7" s="9">
        <f t="shared" si="1"/>
        <v>1225</v>
      </c>
      <c r="P7" s="9">
        <v>80</v>
      </c>
      <c r="Q7" s="9">
        <v>80</v>
      </c>
      <c r="R7" s="4" t="s">
        <v>11</v>
      </c>
      <c r="S7" s="4"/>
      <c r="T7" s="9">
        <v>8</v>
      </c>
      <c r="U7" s="9">
        <v>4129.8999999999996</v>
      </c>
      <c r="V7" s="9"/>
      <c r="W7" s="17">
        <f t="shared" si="2"/>
        <v>1.3</v>
      </c>
      <c r="X7" s="9">
        <f>VLOOKUP(R7,鋼筋號數!$A$3:$C$13,3,FALSE)*T7</f>
        <v>15.92</v>
      </c>
      <c r="Y7" s="4" t="s">
        <v>213</v>
      </c>
      <c r="Z7" s="9">
        <v>3</v>
      </c>
      <c r="AA7" s="9">
        <v>3</v>
      </c>
      <c r="AB7" s="9">
        <v>7</v>
      </c>
      <c r="AC7" s="9">
        <v>7</v>
      </c>
      <c r="AD7" s="9">
        <v>2804.2</v>
      </c>
      <c r="AE7" s="9"/>
      <c r="AF7" s="9"/>
      <c r="AG7" s="9">
        <v>135</v>
      </c>
      <c r="AH7" s="9">
        <f>VLOOKUP(Y7,鋼筋號數!$A$3:$C$13,3,FALSE)*Z7</f>
        <v>0.95009999999999994</v>
      </c>
      <c r="AI7" s="17">
        <f>ROUND(VLOOKUP(Y7,鋼筋號數!$A$3:$C$13,3,FALSE)*Z7/AB7/(N7-2*G7-VLOOKUP(Y7,鋼筋號數!$A$3:$C$13,2,FALSE))*100,2)</f>
        <v>0.46</v>
      </c>
      <c r="AJ7" s="9"/>
      <c r="AK7" s="9">
        <v>3.0000000000000001E-3</v>
      </c>
      <c r="AL7" s="9">
        <v>0.95</v>
      </c>
      <c r="AM7" s="9">
        <v>1.3</v>
      </c>
      <c r="AN7" s="9">
        <v>0.8</v>
      </c>
      <c r="AO7" s="9">
        <v>0.45</v>
      </c>
      <c r="AP7" s="9">
        <v>0.03</v>
      </c>
      <c r="AQ7" s="9">
        <v>0.03</v>
      </c>
      <c r="AR7">
        <v>0</v>
      </c>
      <c r="AS7" s="9" t="str">
        <f t="shared" si="3"/>
        <v>None</v>
      </c>
      <c r="AT7" s="9" t="b">
        <v>1</v>
      </c>
      <c r="AU7" s="7"/>
    </row>
    <row r="8" spans="1:47" x14ac:dyDescent="0.3">
      <c r="A8" s="9" t="s">
        <v>71</v>
      </c>
      <c r="B8" s="25"/>
      <c r="C8" s="9"/>
      <c r="D8" s="12">
        <f>1</f>
        <v>1</v>
      </c>
      <c r="E8" s="13"/>
      <c r="F8" s="9">
        <v>255.2</v>
      </c>
      <c r="G8" s="9">
        <v>2.5</v>
      </c>
      <c r="H8" s="9"/>
      <c r="I8" s="9">
        <v>0.439</v>
      </c>
      <c r="J8" s="9">
        <v>137149.65</v>
      </c>
      <c r="K8" s="9">
        <v>35</v>
      </c>
      <c r="L8" s="9">
        <f t="shared" si="0"/>
        <v>28</v>
      </c>
      <c r="M8" s="9">
        <f>K8-2*G8-VLOOKUP(Y8,鋼筋號數!$A$3:$C$13,2,FALSE)</f>
        <v>28.73</v>
      </c>
      <c r="N8" s="9">
        <v>35</v>
      </c>
      <c r="O8" s="9">
        <f t="shared" si="1"/>
        <v>1225</v>
      </c>
      <c r="P8" s="9">
        <v>80</v>
      </c>
      <c r="Q8" s="9">
        <v>80</v>
      </c>
      <c r="R8" s="4" t="s">
        <v>11</v>
      </c>
      <c r="S8" s="4"/>
      <c r="T8" s="9">
        <v>8</v>
      </c>
      <c r="U8" s="9">
        <v>4129.8999999999996</v>
      </c>
      <c r="V8" s="9"/>
      <c r="W8" s="17">
        <f t="shared" si="2"/>
        <v>1.3</v>
      </c>
      <c r="X8" s="9">
        <f>VLOOKUP(R8,鋼筋號數!$A$3:$C$13,3,FALSE)*T8</f>
        <v>15.92</v>
      </c>
      <c r="Y8" s="4" t="s">
        <v>10</v>
      </c>
      <c r="Z8" s="9">
        <v>3</v>
      </c>
      <c r="AA8" s="9">
        <v>3</v>
      </c>
      <c r="AB8" s="9">
        <v>10</v>
      </c>
      <c r="AC8" s="9">
        <v>10</v>
      </c>
      <c r="AD8" s="9">
        <v>3416.1</v>
      </c>
      <c r="AE8" s="9"/>
      <c r="AF8" s="9"/>
      <c r="AG8" s="9">
        <v>135</v>
      </c>
      <c r="AH8" s="9">
        <f>VLOOKUP(Y8,鋼筋號數!$A$3:$C$13,3,FALSE)*Z8</f>
        <v>3.81</v>
      </c>
      <c r="AI8" s="17">
        <f>ROUND(VLOOKUP(Y8,鋼筋號數!$A$3:$C$13,3,FALSE)*Z8/AB8/(N8-2*G8-VLOOKUP(Y8,鋼筋號數!$A$3:$C$13,2,FALSE))*100,2)</f>
        <v>1.33</v>
      </c>
      <c r="AJ8" s="9"/>
      <c r="AK8" s="9">
        <v>4.0000000000000001E-3</v>
      </c>
      <c r="AL8" s="9">
        <v>0.95</v>
      </c>
      <c r="AM8" s="9">
        <v>1.3</v>
      </c>
      <c r="AN8" s="9">
        <v>0.8</v>
      </c>
      <c r="AO8" s="9">
        <v>0.45</v>
      </c>
      <c r="AP8" s="9">
        <v>3.5000000000000003E-2</v>
      </c>
      <c r="AQ8" s="9">
        <v>0.04</v>
      </c>
      <c r="AR8">
        <v>0</v>
      </c>
      <c r="AS8" s="9" t="b">
        <f t="shared" si="3"/>
        <v>1</v>
      </c>
      <c r="AT8" s="9" t="b">
        <v>1</v>
      </c>
      <c r="AU8" s="7"/>
    </row>
    <row r="9" spans="1:47" x14ac:dyDescent="0.3">
      <c r="A9" s="9" t="s">
        <v>72</v>
      </c>
      <c r="B9" s="25"/>
      <c r="C9" s="9"/>
      <c r="D9" s="12">
        <f>1</f>
        <v>1</v>
      </c>
      <c r="E9" s="13"/>
      <c r="F9" s="9">
        <v>255.2</v>
      </c>
      <c r="G9" s="9">
        <v>2.5</v>
      </c>
      <c r="H9" s="9"/>
      <c r="I9" s="9">
        <v>0.439</v>
      </c>
      <c r="J9" s="9">
        <v>137149.65</v>
      </c>
      <c r="K9" s="9">
        <v>35</v>
      </c>
      <c r="L9" s="9">
        <f t="shared" si="0"/>
        <v>28</v>
      </c>
      <c r="M9" s="9">
        <f>K9-2*G9-VLOOKUP(Y9,鋼筋號數!$A$3:$C$13,2,FALSE)</f>
        <v>28.73</v>
      </c>
      <c r="N9" s="9">
        <v>35</v>
      </c>
      <c r="O9" s="9">
        <f t="shared" si="1"/>
        <v>1225</v>
      </c>
      <c r="P9" s="9">
        <v>80</v>
      </c>
      <c r="Q9" s="9">
        <v>80</v>
      </c>
      <c r="R9" s="4" t="s">
        <v>11</v>
      </c>
      <c r="S9" s="4"/>
      <c r="T9" s="9">
        <v>8</v>
      </c>
      <c r="U9" s="9">
        <v>4129.8999999999996</v>
      </c>
      <c r="V9" s="9"/>
      <c r="W9" s="17">
        <f t="shared" si="2"/>
        <v>1.3</v>
      </c>
      <c r="X9" s="9">
        <f>VLOOKUP(R9,鋼筋號數!$A$3:$C$13,3,FALSE)*T9</f>
        <v>15.92</v>
      </c>
      <c r="Y9" s="4" t="s">
        <v>10</v>
      </c>
      <c r="Z9" s="9">
        <v>3</v>
      </c>
      <c r="AA9" s="9">
        <v>3</v>
      </c>
      <c r="AB9" s="9">
        <v>10</v>
      </c>
      <c r="AC9" s="9">
        <v>10</v>
      </c>
      <c r="AD9" s="9">
        <v>3966.7</v>
      </c>
      <c r="AE9" s="9"/>
      <c r="AF9" s="9"/>
      <c r="AG9" s="9">
        <v>135</v>
      </c>
      <c r="AH9" s="9">
        <f>VLOOKUP(Y9,鋼筋號數!$A$3:$C$13,3,FALSE)*Z9</f>
        <v>3.81</v>
      </c>
      <c r="AI9" s="17">
        <f>ROUND(VLOOKUP(Y9,鋼筋號數!$A$3:$C$13,3,FALSE)*Z9/AB9/(N9-2*G9-VLOOKUP(Y9,鋼筋號數!$A$3:$C$13,2,FALSE))*100,2)</f>
        <v>1.33</v>
      </c>
      <c r="AJ9" s="9"/>
      <c r="AK9" s="9">
        <v>3.0000000000000001E-3</v>
      </c>
      <c r="AL9" s="9">
        <v>0.95</v>
      </c>
      <c r="AM9" s="9">
        <v>1.3</v>
      </c>
      <c r="AN9" s="9">
        <v>0.8</v>
      </c>
      <c r="AO9" s="9">
        <v>0.45</v>
      </c>
      <c r="AP9" s="9">
        <v>0.03</v>
      </c>
      <c r="AQ9" s="9">
        <v>0.04</v>
      </c>
      <c r="AR9">
        <v>0</v>
      </c>
      <c r="AS9" s="9" t="b">
        <f t="shared" si="3"/>
        <v>1</v>
      </c>
      <c r="AT9" s="9" t="b">
        <v>1</v>
      </c>
      <c r="AU9" s="7"/>
    </row>
    <row r="10" spans="1:47" x14ac:dyDescent="0.3">
      <c r="A10" s="9" t="s">
        <v>73</v>
      </c>
      <c r="B10" s="25"/>
      <c r="C10" s="9"/>
      <c r="D10" s="12">
        <f>1</f>
        <v>1</v>
      </c>
      <c r="E10" s="13"/>
      <c r="F10" s="9">
        <v>255.2</v>
      </c>
      <c r="G10" s="9">
        <v>2.5</v>
      </c>
      <c r="H10" s="9"/>
      <c r="I10" s="9">
        <v>0.439</v>
      </c>
      <c r="J10" s="9">
        <v>137149.65</v>
      </c>
      <c r="K10" s="9">
        <v>35</v>
      </c>
      <c r="L10" s="9">
        <f t="shared" si="0"/>
        <v>28</v>
      </c>
      <c r="M10" s="9">
        <f>K10-2*G10-VLOOKUP(Y10,鋼筋號數!$A$3:$C$13,2,FALSE)</f>
        <v>29.364999999999998</v>
      </c>
      <c r="N10" s="9">
        <v>35</v>
      </c>
      <c r="O10" s="9">
        <f t="shared" si="1"/>
        <v>1225</v>
      </c>
      <c r="P10" s="9">
        <v>80</v>
      </c>
      <c r="Q10" s="9">
        <v>80</v>
      </c>
      <c r="R10" s="4" t="s">
        <v>13</v>
      </c>
      <c r="S10" s="4"/>
      <c r="T10" s="9">
        <v>8</v>
      </c>
      <c r="U10" s="9">
        <v>4027.9</v>
      </c>
      <c r="V10" s="9"/>
      <c r="W10" s="17">
        <f t="shared" si="2"/>
        <v>2.5</v>
      </c>
      <c r="X10" s="9">
        <f>VLOOKUP(R10,鋼筋號數!$A$3:$C$13,3,FALSE)*T10</f>
        <v>30.96</v>
      </c>
      <c r="Y10" s="4" t="s">
        <v>213</v>
      </c>
      <c r="Z10" s="9">
        <v>3</v>
      </c>
      <c r="AA10" s="9">
        <v>3</v>
      </c>
      <c r="AB10" s="9">
        <v>7</v>
      </c>
      <c r="AC10" s="9">
        <v>7</v>
      </c>
      <c r="AD10" s="9">
        <v>2804.2</v>
      </c>
      <c r="AE10" s="9"/>
      <c r="AF10" s="9"/>
      <c r="AG10" s="9">
        <v>135</v>
      </c>
      <c r="AH10" s="9">
        <f>VLOOKUP(Y10,鋼筋號數!$A$3:$C$13,3,FALSE)*Z10</f>
        <v>0.95009999999999994</v>
      </c>
      <c r="AI10" s="17">
        <f>ROUND(VLOOKUP(Y10,鋼筋號數!$A$3:$C$13,3,FALSE)*Z10/AB10/(N10-2*G10-VLOOKUP(Y10,鋼筋號數!$A$3:$C$13,2,FALSE))*100,2)</f>
        <v>0.46</v>
      </c>
      <c r="AJ10" s="9"/>
      <c r="AK10" s="9">
        <v>0.02</v>
      </c>
      <c r="AL10" s="9">
        <v>0.95</v>
      </c>
      <c r="AM10" s="9">
        <v>1.3</v>
      </c>
      <c r="AN10" s="9">
        <v>0.8</v>
      </c>
      <c r="AO10" s="9">
        <v>0.45</v>
      </c>
      <c r="AP10" s="9">
        <v>2.5000000000000001E-2</v>
      </c>
      <c r="AQ10" s="23">
        <v>3.5000000000000003E-2</v>
      </c>
      <c r="AR10">
        <v>0</v>
      </c>
      <c r="AS10" s="9" t="str">
        <f t="shared" si="3"/>
        <v>None</v>
      </c>
      <c r="AT10" s="9" t="b">
        <v>1</v>
      </c>
      <c r="AU10" s="7"/>
    </row>
    <row r="11" spans="1:47" x14ac:dyDescent="0.3">
      <c r="A11" s="9" t="s">
        <v>74</v>
      </c>
      <c r="B11" s="25"/>
      <c r="C11" s="9"/>
      <c r="D11" s="12">
        <f>1</f>
        <v>1</v>
      </c>
      <c r="E11" s="13"/>
      <c r="F11" s="9">
        <v>255.2</v>
      </c>
      <c r="G11" s="9">
        <v>2.5</v>
      </c>
      <c r="H11" s="9"/>
      <c r="I11" s="9">
        <v>0.439</v>
      </c>
      <c r="J11" s="9">
        <v>137149.65</v>
      </c>
      <c r="K11" s="9">
        <v>35</v>
      </c>
      <c r="L11" s="9">
        <f t="shared" si="0"/>
        <v>28</v>
      </c>
      <c r="M11" s="9">
        <f>K11-2*G11-VLOOKUP(Y11,鋼筋號數!$A$3:$C$13,2,FALSE)</f>
        <v>29.047000000000001</v>
      </c>
      <c r="N11" s="9">
        <v>35</v>
      </c>
      <c r="O11" s="9">
        <f t="shared" si="1"/>
        <v>1225</v>
      </c>
      <c r="P11" s="9">
        <v>80</v>
      </c>
      <c r="Q11" s="9">
        <v>80</v>
      </c>
      <c r="R11" s="4" t="s">
        <v>13</v>
      </c>
      <c r="S11" s="4"/>
      <c r="T11" s="9">
        <v>8</v>
      </c>
      <c r="U11" s="9">
        <v>4027.9</v>
      </c>
      <c r="V11" s="9"/>
      <c r="W11" s="17">
        <f t="shared" si="2"/>
        <v>2.5</v>
      </c>
      <c r="X11" s="9">
        <f>VLOOKUP(R11,鋼筋號數!$A$3:$C$13,3,FALSE)*T11</f>
        <v>30.96</v>
      </c>
      <c r="Y11" s="4" t="s">
        <v>9</v>
      </c>
      <c r="Z11" s="9">
        <v>3</v>
      </c>
      <c r="AA11" s="9">
        <v>3</v>
      </c>
      <c r="AB11" s="9">
        <v>10</v>
      </c>
      <c r="AC11" s="9">
        <v>10</v>
      </c>
      <c r="AD11" s="9">
        <v>3314.1</v>
      </c>
      <c r="AE11" s="9"/>
      <c r="AF11" s="9"/>
      <c r="AG11" s="9">
        <v>135</v>
      </c>
      <c r="AH11" s="9">
        <f>VLOOKUP(Y11,鋼筋號數!$A$3:$C$13,3,FALSE)*Z11</f>
        <v>2.13</v>
      </c>
      <c r="AI11" s="17">
        <f>ROUND(VLOOKUP(Y11,鋼筋號數!$A$3:$C$13,3,FALSE)*Z11/AB11/(N11-2*G11-VLOOKUP(Y11,鋼筋號數!$A$3:$C$13,2,FALSE))*100,2)</f>
        <v>0.73</v>
      </c>
      <c r="AJ11" s="9"/>
      <c r="AK11" s="9">
        <v>3.0000000000000001E-3</v>
      </c>
      <c r="AL11" s="9">
        <v>0.95</v>
      </c>
      <c r="AM11" s="9">
        <v>1.4</v>
      </c>
      <c r="AN11" s="9">
        <v>0.8</v>
      </c>
      <c r="AO11" s="9">
        <v>0.5</v>
      </c>
      <c r="AP11" s="9">
        <v>4.3999999999999997E-2</v>
      </c>
      <c r="AQ11" s="9">
        <v>1.2E-2</v>
      </c>
      <c r="AR11">
        <v>0</v>
      </c>
      <c r="AS11" s="9" t="str">
        <f t="shared" si="3"/>
        <v>None</v>
      </c>
      <c r="AT11" s="9" t="b">
        <v>1</v>
      </c>
      <c r="AU11" s="7"/>
    </row>
    <row r="12" spans="1:47" x14ac:dyDescent="0.3">
      <c r="A12" s="9" t="s">
        <v>75</v>
      </c>
      <c r="B12" s="25"/>
      <c r="C12" s="9"/>
      <c r="D12" s="12">
        <f>1</f>
        <v>1</v>
      </c>
      <c r="E12" s="13"/>
      <c r="F12" s="9">
        <v>255.2</v>
      </c>
      <c r="G12" s="9">
        <v>2.5</v>
      </c>
      <c r="H12" s="9"/>
      <c r="I12" s="9">
        <v>0.439</v>
      </c>
      <c r="J12" s="9">
        <v>137149.65</v>
      </c>
      <c r="K12" s="9">
        <v>35</v>
      </c>
      <c r="L12" s="9">
        <f t="shared" si="0"/>
        <v>28</v>
      </c>
      <c r="M12" s="9">
        <f>K12-2*G12-VLOOKUP(Y12,鋼筋號數!$A$3:$C$13,2,FALSE)</f>
        <v>29.047000000000001</v>
      </c>
      <c r="N12" s="9">
        <v>35</v>
      </c>
      <c r="O12" s="9">
        <f t="shared" si="1"/>
        <v>1225</v>
      </c>
      <c r="P12" s="9">
        <v>80</v>
      </c>
      <c r="Q12" s="9">
        <v>80</v>
      </c>
      <c r="R12" s="4" t="s">
        <v>13</v>
      </c>
      <c r="S12" s="4"/>
      <c r="T12" s="9">
        <v>8</v>
      </c>
      <c r="U12" s="9">
        <v>4027.9</v>
      </c>
      <c r="V12" s="9"/>
      <c r="W12" s="17">
        <f t="shared" si="2"/>
        <v>2.5</v>
      </c>
      <c r="X12" s="9">
        <f>VLOOKUP(R12,鋼筋號數!$A$3:$C$13,3,FALSE)*T12</f>
        <v>30.96</v>
      </c>
      <c r="Y12" s="4" t="s">
        <v>9</v>
      </c>
      <c r="Z12" s="9">
        <v>3</v>
      </c>
      <c r="AA12" s="9">
        <v>3</v>
      </c>
      <c r="AB12" s="9">
        <v>10</v>
      </c>
      <c r="AC12" s="9">
        <v>10</v>
      </c>
      <c r="AD12" s="9">
        <v>4038.1</v>
      </c>
      <c r="AE12" s="9"/>
      <c r="AF12" s="9"/>
      <c r="AG12" s="9">
        <v>135</v>
      </c>
      <c r="AH12" s="9">
        <f>VLOOKUP(Y12,鋼筋號數!$A$3:$C$13,3,FALSE)*Z12</f>
        <v>2.13</v>
      </c>
      <c r="AI12" s="17">
        <f>ROUND(VLOOKUP(Y12,鋼筋號數!$A$3:$C$13,3,FALSE)*Z12/AB12/(N12-2*G12-VLOOKUP(Y12,鋼筋號數!$A$3:$C$13,2,FALSE))*100,2)</f>
        <v>0.73</v>
      </c>
      <c r="AJ12" s="9"/>
      <c r="AK12" s="20">
        <v>3.0000000000000001E-3</v>
      </c>
      <c r="AL12" s="20">
        <v>0.95</v>
      </c>
      <c r="AM12" s="20">
        <v>1.4</v>
      </c>
      <c r="AN12" s="20">
        <v>0.8</v>
      </c>
      <c r="AO12" s="20">
        <v>0.5</v>
      </c>
      <c r="AP12" s="20">
        <v>0.04</v>
      </c>
      <c r="AQ12" s="20">
        <v>0.01</v>
      </c>
      <c r="AR12">
        <v>0</v>
      </c>
      <c r="AS12" s="9" t="str">
        <f t="shared" si="3"/>
        <v>None</v>
      </c>
      <c r="AT12" s="9" t="b">
        <v>1</v>
      </c>
      <c r="AU12" s="7"/>
    </row>
    <row r="13" spans="1:47" x14ac:dyDescent="0.3">
      <c r="A13" s="9" t="s">
        <v>76</v>
      </c>
      <c r="B13" s="25"/>
      <c r="C13" s="9"/>
      <c r="D13" s="12">
        <f>1</f>
        <v>1</v>
      </c>
      <c r="E13" s="13"/>
      <c r="F13" s="9">
        <v>255.2</v>
      </c>
      <c r="G13" s="9">
        <v>2.5</v>
      </c>
      <c r="H13" s="9"/>
      <c r="I13" s="9">
        <v>0.49399999999999999</v>
      </c>
      <c r="J13" s="9">
        <v>154382.57999999999</v>
      </c>
      <c r="K13" s="9">
        <v>35</v>
      </c>
      <c r="L13" s="9">
        <f t="shared" si="0"/>
        <v>28</v>
      </c>
      <c r="M13" s="9">
        <f>K13-2*G13-VLOOKUP(Y13,鋼筋號數!$A$3:$C$13,2,FALSE)</f>
        <v>29.364999999999998</v>
      </c>
      <c r="N13" s="9">
        <v>35</v>
      </c>
      <c r="O13" s="9">
        <f t="shared" si="1"/>
        <v>1225</v>
      </c>
      <c r="P13" s="9">
        <v>80</v>
      </c>
      <c r="Q13" s="9">
        <v>80</v>
      </c>
      <c r="R13" s="4" t="s">
        <v>11</v>
      </c>
      <c r="S13" s="4"/>
      <c r="T13" s="9">
        <v>8</v>
      </c>
      <c r="U13" s="9">
        <v>4129.8999999999996</v>
      </c>
      <c r="V13" s="9"/>
      <c r="W13" s="17">
        <f t="shared" si="2"/>
        <v>1.3</v>
      </c>
      <c r="X13" s="9">
        <f>VLOOKUP(R13,鋼筋號數!$A$3:$C$13,3,FALSE)*T13</f>
        <v>15.92</v>
      </c>
      <c r="Y13" s="4" t="s">
        <v>213</v>
      </c>
      <c r="Z13" s="9">
        <v>3</v>
      </c>
      <c r="AA13" s="9">
        <v>3</v>
      </c>
      <c r="AB13" s="9">
        <v>7</v>
      </c>
      <c r="AC13" s="9">
        <v>7</v>
      </c>
      <c r="AD13" s="9">
        <v>2804.2</v>
      </c>
      <c r="AE13" s="9"/>
      <c r="AF13" s="9"/>
      <c r="AG13" s="9">
        <v>135</v>
      </c>
      <c r="AH13" s="9">
        <f>VLOOKUP(Y13,鋼筋號數!$A$3:$C$13,3,FALSE)*Z13</f>
        <v>0.95009999999999994</v>
      </c>
      <c r="AI13" s="17">
        <f>ROUND(VLOOKUP(Y13,鋼筋號數!$A$3:$C$13,3,FALSE)*Z13/AB13/(N13-2*G13-VLOOKUP(Y13,鋼筋號數!$A$3:$C$13,2,FALSE))*100,2)</f>
        <v>0.46</v>
      </c>
      <c r="AJ13" s="9"/>
      <c r="AK13" s="9">
        <v>2E-3</v>
      </c>
      <c r="AL13" s="9">
        <v>0.95</v>
      </c>
      <c r="AM13" s="9">
        <v>1.1000000000000001</v>
      </c>
      <c r="AN13" s="9">
        <v>0.8</v>
      </c>
      <c r="AO13" s="9">
        <v>0.45</v>
      </c>
      <c r="AP13" s="9">
        <v>3.5000000000000003E-2</v>
      </c>
      <c r="AQ13" s="9">
        <v>0.02</v>
      </c>
      <c r="AR13">
        <v>0</v>
      </c>
      <c r="AS13" s="9" t="str">
        <f t="shared" si="3"/>
        <v>None</v>
      </c>
      <c r="AT13" s="9" t="b">
        <v>1</v>
      </c>
      <c r="AU13" s="7"/>
    </row>
    <row r="14" spans="1:47" x14ac:dyDescent="0.3">
      <c r="A14" s="9" t="s">
        <v>77</v>
      </c>
      <c r="B14" s="25"/>
      <c r="C14" s="9"/>
      <c r="D14" s="12">
        <f>1</f>
        <v>1</v>
      </c>
      <c r="E14" s="13"/>
      <c r="F14" s="9">
        <v>255.2</v>
      </c>
      <c r="G14" s="9">
        <v>2.5</v>
      </c>
      <c r="H14" s="9"/>
      <c r="I14" s="9">
        <v>0.49399999999999999</v>
      </c>
      <c r="J14" s="9">
        <v>154382.57999999999</v>
      </c>
      <c r="K14" s="9">
        <v>35</v>
      </c>
      <c r="L14" s="9">
        <f t="shared" si="0"/>
        <v>28</v>
      </c>
      <c r="M14" s="9">
        <f>K14-2*G14-VLOOKUP(Y14,鋼筋號數!$A$3:$C$13,2,FALSE)</f>
        <v>29.047000000000001</v>
      </c>
      <c r="N14" s="9">
        <v>35</v>
      </c>
      <c r="O14" s="9">
        <f t="shared" si="1"/>
        <v>1225</v>
      </c>
      <c r="P14" s="9">
        <v>80</v>
      </c>
      <c r="Q14" s="9">
        <v>80</v>
      </c>
      <c r="R14" s="4" t="s">
        <v>11</v>
      </c>
      <c r="S14" s="4"/>
      <c r="T14" s="9">
        <v>8</v>
      </c>
      <c r="U14" s="9">
        <v>4129.8999999999996</v>
      </c>
      <c r="V14" s="9"/>
      <c r="W14" s="17">
        <f t="shared" si="2"/>
        <v>1.3</v>
      </c>
      <c r="X14" s="9">
        <f>VLOOKUP(R14,鋼筋號數!$A$3:$C$13,3,FALSE)*T14</f>
        <v>15.92</v>
      </c>
      <c r="Y14" s="4" t="s">
        <v>9</v>
      </c>
      <c r="Z14" s="9">
        <v>3</v>
      </c>
      <c r="AA14" s="9">
        <v>3</v>
      </c>
      <c r="AB14" s="9">
        <v>10</v>
      </c>
      <c r="AC14" s="9">
        <v>10</v>
      </c>
      <c r="AD14" s="9">
        <v>3314.1</v>
      </c>
      <c r="AE14" s="9"/>
      <c r="AF14" s="9"/>
      <c r="AG14" s="9">
        <v>135</v>
      </c>
      <c r="AH14" s="9">
        <f>VLOOKUP(Y14,鋼筋號數!$A$3:$C$13,3,FALSE)*Z14</f>
        <v>2.13</v>
      </c>
      <c r="AI14" s="17">
        <f>ROUND(VLOOKUP(Y14,鋼筋號數!$A$3:$C$13,3,FALSE)*Z14/AB14/(N14-2*G14-VLOOKUP(Y14,鋼筋號數!$A$3:$C$13,2,FALSE))*100,2)</f>
        <v>0.73</v>
      </c>
      <c r="AJ14" s="9"/>
      <c r="AK14" s="9">
        <v>2.5000000000000001E-3</v>
      </c>
      <c r="AL14" s="9">
        <v>0.85</v>
      </c>
      <c r="AM14" s="9">
        <v>1.2</v>
      </c>
      <c r="AN14" s="9">
        <v>0.8</v>
      </c>
      <c r="AO14" s="9">
        <v>0.5</v>
      </c>
      <c r="AP14" s="9">
        <v>3.7999999999999999E-2</v>
      </c>
      <c r="AQ14" s="9">
        <v>0.01</v>
      </c>
      <c r="AR14">
        <v>0</v>
      </c>
      <c r="AS14" s="9" t="str">
        <f t="shared" si="3"/>
        <v>None</v>
      </c>
      <c r="AT14" s="9" t="b">
        <v>1</v>
      </c>
      <c r="AU14" s="7"/>
    </row>
    <row r="15" spans="1:47" x14ac:dyDescent="0.3">
      <c r="A15" s="9" t="s">
        <v>78</v>
      </c>
      <c r="B15" s="25"/>
      <c r="C15" s="9"/>
      <c r="D15" s="12">
        <f>1</f>
        <v>1</v>
      </c>
      <c r="E15" s="13"/>
      <c r="F15" s="9">
        <v>255.2</v>
      </c>
      <c r="G15" s="9">
        <v>2.5</v>
      </c>
      <c r="H15" s="9"/>
      <c r="I15" s="9">
        <v>0.49399999999999999</v>
      </c>
      <c r="J15" s="9">
        <v>154382.57999999999</v>
      </c>
      <c r="K15" s="9">
        <v>35</v>
      </c>
      <c r="L15" s="9">
        <f t="shared" si="0"/>
        <v>28</v>
      </c>
      <c r="M15" s="9">
        <f>K15-2*G15-VLOOKUP(Y15,鋼筋號數!$A$3:$C$13,2,FALSE)</f>
        <v>29.047000000000001</v>
      </c>
      <c r="N15" s="9">
        <v>35</v>
      </c>
      <c r="O15" s="9">
        <f t="shared" si="1"/>
        <v>1225</v>
      </c>
      <c r="P15" s="9">
        <v>80</v>
      </c>
      <c r="Q15" s="9">
        <v>80</v>
      </c>
      <c r="R15" s="4" t="s">
        <v>11</v>
      </c>
      <c r="S15" s="4"/>
      <c r="T15" s="9">
        <v>8</v>
      </c>
      <c r="U15" s="9">
        <v>4129.8999999999996</v>
      </c>
      <c r="V15" s="9"/>
      <c r="W15" s="17">
        <f t="shared" si="2"/>
        <v>1.3</v>
      </c>
      <c r="X15" s="9">
        <f>VLOOKUP(R15,鋼筋號數!$A$3:$C$13,3,FALSE)*T15</f>
        <v>15.92</v>
      </c>
      <c r="Y15" s="4" t="s">
        <v>9</v>
      </c>
      <c r="Z15" s="9">
        <v>3</v>
      </c>
      <c r="AA15" s="9">
        <v>3</v>
      </c>
      <c r="AB15" s="9">
        <v>10</v>
      </c>
      <c r="AC15" s="9">
        <v>10</v>
      </c>
      <c r="AD15" s="9">
        <v>4038.1</v>
      </c>
      <c r="AE15" s="9"/>
      <c r="AF15" s="9"/>
      <c r="AG15" s="9">
        <v>135</v>
      </c>
      <c r="AH15" s="9">
        <f>VLOOKUP(Y15,鋼筋號數!$A$3:$C$13,3,FALSE)*Z15</f>
        <v>2.13</v>
      </c>
      <c r="AI15" s="17">
        <f>ROUND(VLOOKUP(Y15,鋼筋號數!$A$3:$C$13,3,FALSE)*Z15/AB15/(N15-2*G15-VLOOKUP(Y15,鋼筋號數!$A$3:$C$13,2,FALSE))*100,2)</f>
        <v>0.73</v>
      </c>
      <c r="AJ15" s="9"/>
      <c r="AK15" s="9">
        <v>2.5000000000000001E-3</v>
      </c>
      <c r="AL15" s="9">
        <v>0.85</v>
      </c>
      <c r="AM15" s="9">
        <v>1.5</v>
      </c>
      <c r="AN15" s="9">
        <v>0.8</v>
      </c>
      <c r="AO15" s="9">
        <v>0.55000000000000004</v>
      </c>
      <c r="AP15" s="9">
        <v>4.5999999999999999E-2</v>
      </c>
      <c r="AQ15" s="9">
        <v>1.4999999999999999E-2</v>
      </c>
      <c r="AR15">
        <v>0</v>
      </c>
      <c r="AS15" s="9" t="str">
        <f t="shared" si="3"/>
        <v>None</v>
      </c>
      <c r="AT15" s="9" t="b">
        <v>1</v>
      </c>
      <c r="AU15" s="7"/>
    </row>
    <row r="16" spans="1:47" x14ac:dyDescent="0.3">
      <c r="A16" s="9" t="s">
        <v>79</v>
      </c>
      <c r="B16" s="25"/>
      <c r="C16" s="9"/>
      <c r="D16" s="12">
        <f>1</f>
        <v>1</v>
      </c>
      <c r="E16" s="13"/>
      <c r="F16" s="9">
        <v>255.2</v>
      </c>
      <c r="G16" s="9">
        <v>2.5</v>
      </c>
      <c r="H16" s="9"/>
      <c r="I16" s="9">
        <v>0.49399999999999999</v>
      </c>
      <c r="J16" s="9">
        <v>154382.57999999999</v>
      </c>
      <c r="K16" s="9">
        <v>35</v>
      </c>
      <c r="L16" s="9">
        <f t="shared" si="0"/>
        <v>28</v>
      </c>
      <c r="M16" s="9">
        <f>K16-2*G16-VLOOKUP(Y16,鋼筋號數!$A$3:$C$13,2,FALSE)</f>
        <v>29.364999999999998</v>
      </c>
      <c r="N16" s="9">
        <v>35</v>
      </c>
      <c r="O16" s="9">
        <f t="shared" si="1"/>
        <v>1225</v>
      </c>
      <c r="P16" s="9">
        <v>80</v>
      </c>
      <c r="Q16" s="9">
        <v>80</v>
      </c>
      <c r="R16" s="4" t="s">
        <v>13</v>
      </c>
      <c r="S16" s="4"/>
      <c r="T16" s="9">
        <v>8</v>
      </c>
      <c r="U16" s="9">
        <v>4027.9</v>
      </c>
      <c r="V16" s="9"/>
      <c r="W16" s="17">
        <f t="shared" si="2"/>
        <v>2.5</v>
      </c>
      <c r="X16" s="9">
        <f>VLOOKUP(R16,鋼筋號數!$A$3:$C$13,3,FALSE)*T16</f>
        <v>30.96</v>
      </c>
      <c r="Y16" s="4" t="s">
        <v>213</v>
      </c>
      <c r="Z16" s="9">
        <v>3</v>
      </c>
      <c r="AA16" s="9">
        <v>3</v>
      </c>
      <c r="AB16" s="9">
        <v>7</v>
      </c>
      <c r="AC16" s="9">
        <v>7</v>
      </c>
      <c r="AD16" s="9">
        <v>2804.2</v>
      </c>
      <c r="AE16" s="9"/>
      <c r="AF16" s="9"/>
      <c r="AG16" s="9">
        <v>135</v>
      </c>
      <c r="AH16" s="9">
        <f>VLOOKUP(Y16,鋼筋號數!$A$3:$C$13,3,FALSE)*Z16</f>
        <v>0.95009999999999994</v>
      </c>
      <c r="AI16" s="17">
        <f>ROUND(VLOOKUP(Y16,鋼筋號數!$A$3:$C$13,3,FALSE)*Z16/AB16/(N16-2*G16-VLOOKUP(Y16,鋼筋號數!$A$3:$C$13,2,FALSE))*100,2)</f>
        <v>0.46</v>
      </c>
      <c r="AJ16" s="9"/>
      <c r="AK16" s="9">
        <v>6.0000000000000001E-3</v>
      </c>
      <c r="AL16" s="9">
        <v>0.95</v>
      </c>
      <c r="AM16" s="9">
        <v>1.3</v>
      </c>
      <c r="AN16" s="9">
        <v>0.8</v>
      </c>
      <c r="AO16" s="9">
        <v>0.5</v>
      </c>
      <c r="AP16" s="9">
        <v>3.9E-2</v>
      </c>
      <c r="AQ16" s="9">
        <v>1.4999999999999999E-2</v>
      </c>
      <c r="AR16">
        <v>0</v>
      </c>
      <c r="AS16" s="9" t="str">
        <f t="shared" si="3"/>
        <v>None</v>
      </c>
      <c r="AT16" s="9" t="b">
        <v>1</v>
      </c>
      <c r="AU16" s="7"/>
    </row>
    <row r="17" spans="1:47" x14ac:dyDescent="0.3">
      <c r="A17" s="9" t="s">
        <v>80</v>
      </c>
      <c r="B17" s="25"/>
      <c r="C17" s="9"/>
      <c r="D17" s="12">
        <f>1</f>
        <v>1</v>
      </c>
      <c r="E17" s="13"/>
      <c r="F17" s="9">
        <v>255.2</v>
      </c>
      <c r="G17" s="9">
        <v>2.5</v>
      </c>
      <c r="H17" s="9"/>
      <c r="I17" s="9">
        <v>0.49399999999999999</v>
      </c>
      <c r="J17" s="9">
        <v>154382.57999999999</v>
      </c>
      <c r="K17" s="9">
        <v>35</v>
      </c>
      <c r="L17" s="9">
        <f t="shared" si="0"/>
        <v>28</v>
      </c>
      <c r="M17" s="9">
        <f>K17-2*G17-VLOOKUP(Y17,鋼筋號數!$A$3:$C$13,2,FALSE)</f>
        <v>29.047000000000001</v>
      </c>
      <c r="N17" s="9">
        <v>35</v>
      </c>
      <c r="O17" s="9">
        <f t="shared" si="1"/>
        <v>1225</v>
      </c>
      <c r="P17" s="9">
        <v>80</v>
      </c>
      <c r="Q17" s="9">
        <v>80</v>
      </c>
      <c r="R17" s="4" t="s">
        <v>13</v>
      </c>
      <c r="S17" s="4"/>
      <c r="T17" s="9">
        <v>8</v>
      </c>
      <c r="U17" s="9">
        <v>4027.9</v>
      </c>
      <c r="V17" s="9"/>
      <c r="W17" s="17">
        <f t="shared" si="2"/>
        <v>2.5</v>
      </c>
      <c r="X17" s="9">
        <f>VLOOKUP(R17,鋼筋號數!$A$3:$C$13,3,FALSE)*T17</f>
        <v>30.96</v>
      </c>
      <c r="Y17" s="4" t="s">
        <v>9</v>
      </c>
      <c r="Z17" s="9">
        <v>3</v>
      </c>
      <c r="AA17" s="9">
        <v>3</v>
      </c>
      <c r="AB17" s="9">
        <v>10</v>
      </c>
      <c r="AC17" s="9">
        <v>10</v>
      </c>
      <c r="AD17" s="9">
        <v>3314.1</v>
      </c>
      <c r="AE17" s="9"/>
      <c r="AF17" s="9"/>
      <c r="AG17" s="9">
        <v>135</v>
      </c>
      <c r="AH17" s="9">
        <f>VLOOKUP(Y17,鋼筋號數!$A$3:$C$13,3,FALSE)*Z17</f>
        <v>2.13</v>
      </c>
      <c r="AI17" s="17">
        <f>ROUND(VLOOKUP(Y17,鋼筋號數!$A$3:$C$13,3,FALSE)*Z17/AB17/(N17-2*G17-VLOOKUP(Y17,鋼筋號數!$A$3:$C$13,2,FALSE))*100,2)</f>
        <v>0.73</v>
      </c>
      <c r="AJ17" s="9"/>
      <c r="AK17" s="9">
        <v>3.0000000000000001E-3</v>
      </c>
      <c r="AL17" s="9">
        <v>0.85</v>
      </c>
      <c r="AM17" s="9">
        <v>1.3</v>
      </c>
      <c r="AN17" s="9">
        <v>0.8</v>
      </c>
      <c r="AO17" s="9">
        <v>0.45</v>
      </c>
      <c r="AP17" s="9">
        <v>3.3000000000000002E-2</v>
      </c>
      <c r="AQ17" s="9">
        <v>1.4999999999999999E-2</v>
      </c>
      <c r="AR17">
        <v>0</v>
      </c>
      <c r="AS17" s="9" t="str">
        <f t="shared" si="3"/>
        <v>None</v>
      </c>
      <c r="AT17" s="9" t="b">
        <v>1</v>
      </c>
      <c r="AU17" s="7"/>
    </row>
    <row r="18" spans="1:47" x14ac:dyDescent="0.3">
      <c r="A18" s="9" t="s">
        <v>81</v>
      </c>
      <c r="B18" s="25"/>
      <c r="C18" s="9"/>
      <c r="D18" s="12">
        <f>1</f>
        <v>1</v>
      </c>
      <c r="E18" s="13"/>
      <c r="F18" s="9">
        <v>255.2</v>
      </c>
      <c r="G18" s="9">
        <v>2.5</v>
      </c>
      <c r="H18" s="9"/>
      <c r="I18" s="9">
        <v>0.49399999999999999</v>
      </c>
      <c r="J18" s="9">
        <v>154382.57999999999</v>
      </c>
      <c r="K18" s="9">
        <v>35</v>
      </c>
      <c r="L18" s="9">
        <f t="shared" si="0"/>
        <v>28</v>
      </c>
      <c r="M18" s="9">
        <f>K18-2*G18-VLOOKUP(Y18,鋼筋號數!$A$3:$C$13,2,FALSE)</f>
        <v>29.047000000000001</v>
      </c>
      <c r="N18" s="9">
        <v>35</v>
      </c>
      <c r="O18" s="9">
        <f t="shared" si="1"/>
        <v>1225</v>
      </c>
      <c r="P18" s="9">
        <v>80</v>
      </c>
      <c r="Q18" s="9">
        <v>80</v>
      </c>
      <c r="R18" s="4" t="s">
        <v>13</v>
      </c>
      <c r="S18" s="4"/>
      <c r="T18" s="9">
        <v>8</v>
      </c>
      <c r="U18" s="9">
        <v>4027.9</v>
      </c>
      <c r="V18" s="9"/>
      <c r="W18" s="17">
        <f t="shared" si="2"/>
        <v>2.5</v>
      </c>
      <c r="X18" s="9">
        <f>VLOOKUP(R18,鋼筋號數!$A$3:$C$13,3,FALSE)*T18</f>
        <v>30.96</v>
      </c>
      <c r="Y18" s="4" t="s">
        <v>9</v>
      </c>
      <c r="Z18" s="9">
        <v>3</v>
      </c>
      <c r="AA18" s="9">
        <v>3</v>
      </c>
      <c r="AB18" s="9">
        <v>10</v>
      </c>
      <c r="AC18" s="9">
        <v>10</v>
      </c>
      <c r="AD18" s="9">
        <v>4038.1</v>
      </c>
      <c r="AE18" s="9"/>
      <c r="AF18" s="9"/>
      <c r="AG18" s="9">
        <v>135</v>
      </c>
      <c r="AH18" s="9">
        <f>VLOOKUP(Y18,鋼筋號數!$A$3:$C$13,3,FALSE)*Z18</f>
        <v>2.13</v>
      </c>
      <c r="AI18" s="17">
        <f>ROUND(VLOOKUP(Y18,鋼筋號數!$A$3:$C$13,3,FALSE)*Z18/AB18/(N18-2*G18-VLOOKUP(Y18,鋼筋號數!$A$3:$C$13,2,FALSE))*100,2)</f>
        <v>0.73</v>
      </c>
      <c r="AJ18" s="9"/>
      <c r="AK18" s="9">
        <v>3.0000000000000001E-3</v>
      </c>
      <c r="AL18" s="9">
        <v>0.85</v>
      </c>
      <c r="AM18" s="9">
        <v>1.3</v>
      </c>
      <c r="AN18" s="9">
        <v>0.8</v>
      </c>
      <c r="AO18" s="9">
        <v>0.5</v>
      </c>
      <c r="AP18" s="9">
        <v>4.4999999999999998E-2</v>
      </c>
      <c r="AQ18" s="9">
        <v>1.4999999999999999E-2</v>
      </c>
      <c r="AR18">
        <v>0</v>
      </c>
      <c r="AS18" s="9" t="str">
        <f t="shared" si="3"/>
        <v>None</v>
      </c>
      <c r="AT18" s="9" t="b">
        <v>1</v>
      </c>
      <c r="AU18" s="7"/>
    </row>
    <row r="19" spans="1:47" x14ac:dyDescent="0.3">
      <c r="A19" s="9" t="s">
        <v>82</v>
      </c>
      <c r="B19" s="25"/>
      <c r="C19" s="9"/>
      <c r="D19" s="12">
        <f>1</f>
        <v>1</v>
      </c>
      <c r="E19" s="13"/>
      <c r="F19" s="9">
        <v>255.2</v>
      </c>
      <c r="G19" s="9">
        <v>2.5</v>
      </c>
      <c r="H19" s="9"/>
      <c r="I19" s="9">
        <v>0.49399999999999999</v>
      </c>
      <c r="J19" s="9">
        <v>113390.64</v>
      </c>
      <c r="K19" s="9">
        <v>30</v>
      </c>
      <c r="L19" s="9">
        <f t="shared" si="0"/>
        <v>24</v>
      </c>
      <c r="M19" s="9">
        <f>K19-2*G19-VLOOKUP(Y19,鋼筋號數!$A$3:$C$13,2,FALSE)</f>
        <v>23.73</v>
      </c>
      <c r="N19" s="9">
        <v>30</v>
      </c>
      <c r="O19" s="9">
        <f t="shared" si="1"/>
        <v>900</v>
      </c>
      <c r="P19" s="9">
        <v>80</v>
      </c>
      <c r="Q19" s="9">
        <v>80</v>
      </c>
      <c r="R19" s="4" t="s">
        <v>11</v>
      </c>
      <c r="S19" s="4"/>
      <c r="T19" s="9">
        <v>8</v>
      </c>
      <c r="U19" s="9">
        <v>4129.8999999999996</v>
      </c>
      <c r="V19" s="9"/>
      <c r="W19" s="17">
        <f t="shared" si="2"/>
        <v>1.8</v>
      </c>
      <c r="X19" s="9">
        <f>VLOOKUP(R19,鋼筋號數!$A$3:$C$13,3,FALSE)*T19</f>
        <v>15.92</v>
      </c>
      <c r="Y19" s="4" t="s">
        <v>10</v>
      </c>
      <c r="Z19" s="9">
        <v>3</v>
      </c>
      <c r="AA19" s="9">
        <v>3</v>
      </c>
      <c r="AB19" s="9">
        <v>15</v>
      </c>
      <c r="AC19" s="9">
        <v>15</v>
      </c>
      <c r="AD19" s="9">
        <v>3416.1</v>
      </c>
      <c r="AE19" s="9"/>
      <c r="AF19" s="9"/>
      <c r="AG19" s="9">
        <v>135</v>
      </c>
      <c r="AH19" s="9">
        <f>VLOOKUP(Y19,鋼筋號數!$A$3:$C$13,3,FALSE)*Z19</f>
        <v>3.81</v>
      </c>
      <c r="AI19" s="17">
        <f>ROUND(VLOOKUP(Y19,鋼筋號數!$A$3:$C$13,3,FALSE)*Z19/AB19/(N19-2*G19-VLOOKUP(Y19,鋼筋號數!$A$3:$C$13,2,FALSE))*100,2)</f>
        <v>1.07</v>
      </c>
      <c r="AJ19" s="9"/>
      <c r="AK19" s="9">
        <v>4.0000000000000001E-3</v>
      </c>
      <c r="AL19" s="9">
        <v>0.88</v>
      </c>
      <c r="AM19" s="9">
        <v>1.1000000000000001</v>
      </c>
      <c r="AN19" s="9">
        <v>0.8</v>
      </c>
      <c r="AO19" s="9">
        <v>0.4</v>
      </c>
      <c r="AP19" s="9">
        <v>0.03</v>
      </c>
      <c r="AQ19" s="9">
        <v>0.01</v>
      </c>
      <c r="AR19">
        <v>0</v>
      </c>
      <c r="AS19" s="9" t="b">
        <f t="shared" si="3"/>
        <v>1</v>
      </c>
      <c r="AT19" s="9" t="b">
        <v>1</v>
      </c>
      <c r="AU19" s="7"/>
    </row>
    <row r="20" spans="1:47" x14ac:dyDescent="0.3">
      <c r="A20" s="9" t="s">
        <v>83</v>
      </c>
      <c r="B20" s="25"/>
      <c r="C20" s="9"/>
      <c r="D20" s="12">
        <f>1</f>
        <v>1</v>
      </c>
      <c r="E20" s="13"/>
      <c r="F20" s="9">
        <v>255.2</v>
      </c>
      <c r="G20" s="9">
        <v>2.5</v>
      </c>
      <c r="H20" s="9"/>
      <c r="I20" s="9">
        <v>0.49399999999999999</v>
      </c>
      <c r="J20" s="9">
        <v>113390.64</v>
      </c>
      <c r="K20" s="9">
        <v>30</v>
      </c>
      <c r="L20" s="9">
        <f t="shared" si="0"/>
        <v>24</v>
      </c>
      <c r="M20" s="9">
        <f>K20-2*G20-VLOOKUP(Y20,鋼筋號數!$A$3:$C$13,2,FALSE)</f>
        <v>23.73</v>
      </c>
      <c r="N20" s="9">
        <v>30</v>
      </c>
      <c r="O20" s="9">
        <f t="shared" si="1"/>
        <v>900</v>
      </c>
      <c r="P20" s="9">
        <v>80</v>
      </c>
      <c r="Q20" s="9">
        <v>80</v>
      </c>
      <c r="R20" s="4" t="s">
        <v>11</v>
      </c>
      <c r="S20" s="9"/>
      <c r="T20" s="9">
        <v>8</v>
      </c>
      <c r="U20" s="9">
        <v>4129.8999999999996</v>
      </c>
      <c r="V20" s="9"/>
      <c r="W20" s="17">
        <f t="shared" si="2"/>
        <v>1.8</v>
      </c>
      <c r="X20" s="9">
        <f>VLOOKUP(R20,鋼筋號數!$A$3:$C$13,3,FALSE)*T20</f>
        <v>15.92</v>
      </c>
      <c r="Y20" s="4" t="s">
        <v>10</v>
      </c>
      <c r="Z20" s="9">
        <v>3</v>
      </c>
      <c r="AA20" s="9">
        <v>3</v>
      </c>
      <c r="AB20" s="9">
        <v>15</v>
      </c>
      <c r="AC20" s="9">
        <v>15</v>
      </c>
      <c r="AD20" s="9">
        <v>3966.7</v>
      </c>
      <c r="AE20" s="9"/>
      <c r="AF20" s="9"/>
      <c r="AG20" s="9">
        <v>135</v>
      </c>
      <c r="AH20" s="9">
        <f>VLOOKUP(Y20,鋼筋號數!$A$3:$C$13,3,FALSE)*Z20</f>
        <v>3.81</v>
      </c>
      <c r="AI20" s="17">
        <f>ROUND(VLOOKUP(Y20,鋼筋號數!$A$3:$C$13,3,FALSE)*Z20/AB20/(N20-2*G20-VLOOKUP(Y20,鋼筋號數!$A$3:$C$13,2,FALSE))*100,2)</f>
        <v>1.07</v>
      </c>
      <c r="AJ20" s="9"/>
      <c r="AK20" s="9">
        <v>4.0000000000000001E-3</v>
      </c>
      <c r="AL20" s="9">
        <v>0.88</v>
      </c>
      <c r="AM20" s="9">
        <v>1.2</v>
      </c>
      <c r="AN20" s="9">
        <v>0.8</v>
      </c>
      <c r="AO20" s="9">
        <v>0.4</v>
      </c>
      <c r="AP20" s="9">
        <v>3.1E-2</v>
      </c>
      <c r="AQ20" s="9">
        <v>0.01</v>
      </c>
      <c r="AR20">
        <v>0</v>
      </c>
      <c r="AS20" s="9" t="b">
        <f t="shared" si="3"/>
        <v>1</v>
      </c>
      <c r="AT20" s="9" t="b">
        <v>1</v>
      </c>
      <c r="AU20" s="7"/>
    </row>
    <row r="21" spans="1:47" x14ac:dyDescent="0.3">
      <c r="A21" s="9" t="s">
        <v>84</v>
      </c>
      <c r="B21" s="25"/>
      <c r="C21" s="9"/>
      <c r="D21" s="12">
        <f>1</f>
        <v>1</v>
      </c>
      <c r="E21" s="13"/>
      <c r="F21" s="9">
        <v>255.2</v>
      </c>
      <c r="G21" s="9">
        <v>2.5</v>
      </c>
      <c r="H21" s="9"/>
      <c r="I21" s="9">
        <v>0.49399999999999999</v>
      </c>
      <c r="J21" s="9">
        <v>113390.64</v>
      </c>
      <c r="K21" s="9">
        <v>30</v>
      </c>
      <c r="L21" s="9">
        <f t="shared" si="0"/>
        <v>24</v>
      </c>
      <c r="M21" s="9">
        <f>K21-2*G21-VLOOKUP(Y21,鋼筋號數!$A$3:$C$13,2,FALSE)</f>
        <v>24.047000000000001</v>
      </c>
      <c r="N21" s="9">
        <v>30</v>
      </c>
      <c r="O21" s="9">
        <f t="shared" si="1"/>
        <v>900</v>
      </c>
      <c r="P21" s="9">
        <v>80</v>
      </c>
      <c r="Q21" s="9">
        <v>80</v>
      </c>
      <c r="R21" s="4" t="s">
        <v>11</v>
      </c>
      <c r="S21" s="9"/>
      <c r="T21" s="9">
        <v>8</v>
      </c>
      <c r="U21" s="9">
        <v>4129.8999999999996</v>
      </c>
      <c r="V21" s="9"/>
      <c r="W21" s="17">
        <f t="shared" si="2"/>
        <v>1.8</v>
      </c>
      <c r="X21" s="9">
        <f>VLOOKUP(R21,鋼筋號數!$A$3:$C$13,3,FALSE)*T21</f>
        <v>15.92</v>
      </c>
      <c r="Y21" s="4" t="s">
        <v>9</v>
      </c>
      <c r="Z21" s="9">
        <v>3</v>
      </c>
      <c r="AA21" s="9">
        <v>3</v>
      </c>
      <c r="AB21" s="9">
        <v>15</v>
      </c>
      <c r="AC21" s="9">
        <v>15</v>
      </c>
      <c r="AD21" s="9">
        <v>3314.1</v>
      </c>
      <c r="AE21" s="9"/>
      <c r="AF21" s="9"/>
      <c r="AG21" s="9">
        <v>135</v>
      </c>
      <c r="AH21" s="9">
        <f>VLOOKUP(Y21,鋼筋號數!$A$3:$C$13,3,FALSE)*Z21</f>
        <v>2.13</v>
      </c>
      <c r="AI21" s="17">
        <f>ROUND(VLOOKUP(Y21,鋼筋號數!$A$3:$C$13,3,FALSE)*Z21/AB21/(N21-2*G21-VLOOKUP(Y21,鋼筋號數!$A$3:$C$13,2,FALSE))*100,2)</f>
        <v>0.59</v>
      </c>
      <c r="AJ21" s="9"/>
      <c r="AK21" s="9">
        <v>8.0000000000000002E-3</v>
      </c>
      <c r="AL21" s="9">
        <v>0.7</v>
      </c>
      <c r="AM21" s="9">
        <v>1.1000000000000001</v>
      </c>
      <c r="AN21" s="9">
        <v>0.8</v>
      </c>
      <c r="AO21" s="9">
        <v>0.43</v>
      </c>
      <c r="AP21" s="9">
        <v>2.5999999999999999E-2</v>
      </c>
      <c r="AQ21" s="9">
        <v>1.4999999999999999E-2</v>
      </c>
      <c r="AR21">
        <v>0</v>
      </c>
      <c r="AS21" s="9" t="str">
        <f t="shared" si="3"/>
        <v>None</v>
      </c>
      <c r="AT21" s="9" t="b">
        <v>1</v>
      </c>
      <c r="AU21" s="7"/>
    </row>
    <row r="22" spans="1:47" x14ac:dyDescent="0.3">
      <c r="A22" s="9" t="s">
        <v>85</v>
      </c>
      <c r="B22" s="25"/>
      <c r="C22" s="9"/>
      <c r="D22" s="12">
        <f>1</f>
        <v>1</v>
      </c>
      <c r="E22" s="13"/>
      <c r="F22" s="9">
        <v>255.2</v>
      </c>
      <c r="G22" s="9">
        <v>2.5</v>
      </c>
      <c r="H22" s="9"/>
      <c r="I22" s="9">
        <v>0.49399999999999999</v>
      </c>
      <c r="J22" s="9">
        <v>113390.64</v>
      </c>
      <c r="K22" s="9">
        <v>30</v>
      </c>
      <c r="L22" s="9">
        <f t="shared" si="0"/>
        <v>24</v>
      </c>
      <c r="M22" s="9">
        <f>K22-2*G22-VLOOKUP(Y22,鋼筋號數!$A$3:$C$13,2,FALSE)</f>
        <v>24.047000000000001</v>
      </c>
      <c r="N22" s="9">
        <v>30</v>
      </c>
      <c r="O22" s="9">
        <f t="shared" si="1"/>
        <v>900</v>
      </c>
      <c r="P22" s="9">
        <v>80</v>
      </c>
      <c r="Q22" s="9">
        <v>80</v>
      </c>
      <c r="R22" s="4" t="s">
        <v>11</v>
      </c>
      <c r="S22" s="9"/>
      <c r="T22" s="9">
        <v>8</v>
      </c>
      <c r="U22" s="9">
        <v>4129.8999999999996</v>
      </c>
      <c r="V22" s="9"/>
      <c r="W22" s="17">
        <f t="shared" si="2"/>
        <v>1.8</v>
      </c>
      <c r="X22" s="9">
        <f>VLOOKUP(R22,鋼筋號數!$A$3:$C$13,3,FALSE)*T22</f>
        <v>15.92</v>
      </c>
      <c r="Y22" s="4" t="s">
        <v>9</v>
      </c>
      <c r="Z22" s="9">
        <v>3</v>
      </c>
      <c r="AA22" s="9">
        <v>3</v>
      </c>
      <c r="AB22" s="9">
        <v>15</v>
      </c>
      <c r="AC22" s="9">
        <v>15</v>
      </c>
      <c r="AD22" s="9">
        <v>4038.1</v>
      </c>
      <c r="AE22" s="9"/>
      <c r="AF22" s="9"/>
      <c r="AG22" s="9">
        <v>135</v>
      </c>
      <c r="AH22" s="9">
        <f>VLOOKUP(Y22,鋼筋號數!$A$3:$C$13,3,FALSE)*Z22</f>
        <v>2.13</v>
      </c>
      <c r="AI22" s="17">
        <f>ROUND(VLOOKUP(Y22,鋼筋號數!$A$3:$C$13,3,FALSE)*Z22/AB22/(N22-2*G22-VLOOKUP(Y22,鋼筋號數!$A$3:$C$13,2,FALSE))*100,2)</f>
        <v>0.59</v>
      </c>
      <c r="AJ22" s="9"/>
      <c r="AK22" s="9">
        <v>8.0000000000000002E-3</v>
      </c>
      <c r="AL22" s="9">
        <v>0.7</v>
      </c>
      <c r="AM22" s="9">
        <v>1.1000000000000001</v>
      </c>
      <c r="AN22" s="9">
        <v>0.8</v>
      </c>
      <c r="AO22" s="9">
        <v>0.43</v>
      </c>
      <c r="AP22" s="9">
        <v>0.03</v>
      </c>
      <c r="AQ22" s="9">
        <v>1.4999999999999999E-2</v>
      </c>
      <c r="AR22">
        <v>0</v>
      </c>
      <c r="AS22" s="9" t="str">
        <f t="shared" si="3"/>
        <v>None</v>
      </c>
      <c r="AT22" s="9" t="b">
        <v>1</v>
      </c>
      <c r="AU22" s="7"/>
    </row>
    <row r="23" spans="1:47" x14ac:dyDescent="0.3">
      <c r="A23" s="9" t="s">
        <v>87</v>
      </c>
      <c r="B23" s="25" t="s">
        <v>197</v>
      </c>
      <c r="C23" s="9"/>
      <c r="D23" s="12">
        <f>1</f>
        <v>1</v>
      </c>
      <c r="E23" s="9"/>
      <c r="F23" s="9">
        <v>372.4</v>
      </c>
      <c r="G23" s="9">
        <v>2</v>
      </c>
      <c r="H23" s="9"/>
      <c r="I23" s="9">
        <v>0.22700000000000001</v>
      </c>
      <c r="J23" s="9">
        <v>33854.04</v>
      </c>
      <c r="K23" s="9">
        <v>20</v>
      </c>
      <c r="L23" s="9">
        <f t="shared" si="0"/>
        <v>16</v>
      </c>
      <c r="M23" s="9">
        <f>K23-2*G23-VLOOKUP(Y23,鋼筋號數!$A$3:$C$13,2,FALSE)</f>
        <v>15.365</v>
      </c>
      <c r="N23" s="9">
        <v>20</v>
      </c>
      <c r="O23" s="9">
        <f t="shared" si="1"/>
        <v>400</v>
      </c>
      <c r="P23" s="9">
        <v>102</v>
      </c>
      <c r="Q23" s="9">
        <v>102</v>
      </c>
      <c r="R23" s="4" t="s">
        <v>11</v>
      </c>
      <c r="S23" s="4"/>
      <c r="T23" s="9">
        <v>4</v>
      </c>
      <c r="U23" s="9">
        <v>3724</v>
      </c>
      <c r="V23" s="9"/>
      <c r="W23" s="17">
        <f t="shared" si="2"/>
        <v>2</v>
      </c>
      <c r="X23" s="9">
        <f>VLOOKUP(R23,鋼筋號數!$A$3:$C$13,3,FALSE)*T23</f>
        <v>7.96</v>
      </c>
      <c r="Y23" s="4" t="s">
        <v>213</v>
      </c>
      <c r="Z23" s="9">
        <v>2</v>
      </c>
      <c r="AA23" s="9">
        <v>2</v>
      </c>
      <c r="AB23" s="9">
        <v>5</v>
      </c>
      <c r="AC23" s="9">
        <v>5</v>
      </c>
      <c r="AD23" s="9">
        <v>3537.4</v>
      </c>
      <c r="AE23" s="9"/>
      <c r="AF23" s="9"/>
      <c r="AG23" s="9">
        <v>135</v>
      </c>
      <c r="AH23" s="9">
        <f>VLOOKUP(Y23,鋼筋號數!$A$3:$C$13,3,FALSE)*Z23</f>
        <v>0.63339999999999996</v>
      </c>
      <c r="AI23" s="17">
        <f>ROUND(VLOOKUP(Y23,鋼筋號數!$A$3:$C$13,3,FALSE)*Z23/AB23/(N23-2*G23-VLOOKUP(Y23,鋼筋號數!$A$3:$C$13,2,FALSE))*100,2)</f>
        <v>0.82</v>
      </c>
      <c r="AJ23" s="9"/>
      <c r="AK23" s="9">
        <v>2.5000000000000001E-2</v>
      </c>
      <c r="AL23" s="9">
        <v>0.6</v>
      </c>
      <c r="AM23" s="9">
        <v>1.1000000000000001</v>
      </c>
      <c r="AN23" s="9">
        <v>0.8</v>
      </c>
      <c r="AO23" s="9">
        <v>0.5</v>
      </c>
      <c r="AP23" s="9">
        <v>3.5000000000000003E-2</v>
      </c>
      <c r="AQ23" s="9">
        <v>1.4999999999999999E-2</v>
      </c>
      <c r="AR23">
        <v>0</v>
      </c>
      <c r="AS23" s="9" t="str">
        <f t="shared" si="3"/>
        <v>None</v>
      </c>
      <c r="AT23" s="18" t="s">
        <v>217</v>
      </c>
      <c r="AU23" s="7"/>
    </row>
    <row r="24" spans="1:47" x14ac:dyDescent="0.3">
      <c r="A24" s="9" t="s">
        <v>88</v>
      </c>
      <c r="B24" s="25"/>
      <c r="C24" s="9"/>
      <c r="D24" s="12">
        <f>1</f>
        <v>1</v>
      </c>
      <c r="E24" s="9"/>
      <c r="F24" s="9">
        <v>372.4</v>
      </c>
      <c r="G24" s="9">
        <v>2</v>
      </c>
      <c r="H24" s="9"/>
      <c r="I24" s="9">
        <v>0.22700000000000001</v>
      </c>
      <c r="J24" s="9">
        <v>33854.04</v>
      </c>
      <c r="K24" s="9">
        <v>20</v>
      </c>
      <c r="L24" s="9">
        <f t="shared" si="0"/>
        <v>16</v>
      </c>
      <c r="M24" s="9">
        <f>K24-2*G24-VLOOKUP(Y24,鋼筋號數!$A$3:$C$13,2,FALSE)</f>
        <v>15.365</v>
      </c>
      <c r="N24" s="9">
        <v>20</v>
      </c>
      <c r="O24" s="9">
        <f t="shared" si="1"/>
        <v>400</v>
      </c>
      <c r="P24" s="9">
        <v>102</v>
      </c>
      <c r="Q24" s="9">
        <v>102</v>
      </c>
      <c r="R24" s="4" t="s">
        <v>11</v>
      </c>
      <c r="S24" s="4"/>
      <c r="T24" s="9">
        <v>4</v>
      </c>
      <c r="U24" s="9">
        <v>3724</v>
      </c>
      <c r="V24" s="9"/>
      <c r="W24" s="17">
        <f t="shared" si="2"/>
        <v>2</v>
      </c>
      <c r="X24" s="9">
        <f>VLOOKUP(R24,鋼筋號數!$A$3:$C$13,3,FALSE)*T24</f>
        <v>7.96</v>
      </c>
      <c r="Y24" s="4" t="s">
        <v>213</v>
      </c>
      <c r="Z24" s="9">
        <v>2</v>
      </c>
      <c r="AA24" s="9">
        <v>2</v>
      </c>
      <c r="AB24" s="9">
        <v>5</v>
      </c>
      <c r="AC24" s="9">
        <v>10</v>
      </c>
      <c r="AD24" s="9">
        <v>3537.4</v>
      </c>
      <c r="AE24" s="9"/>
      <c r="AF24" s="9"/>
      <c r="AG24" s="9">
        <v>135</v>
      </c>
      <c r="AH24" s="9">
        <f>VLOOKUP(Y24,鋼筋號數!$A$3:$C$13,3,FALSE)*Z24</f>
        <v>0.63339999999999996</v>
      </c>
      <c r="AI24" s="17">
        <f>ROUND(VLOOKUP(Y24,鋼筋號數!$A$3:$C$13,3,FALSE)*Z24/AB24/(N24-2*G24-VLOOKUP(Y24,鋼筋號數!$A$3:$C$13,2,FALSE))*100,2)</f>
        <v>0.82</v>
      </c>
      <c r="AJ24" s="9"/>
      <c r="AK24" s="9">
        <v>0.02</v>
      </c>
      <c r="AL24" s="9">
        <v>0.55000000000000004</v>
      </c>
      <c r="AM24" s="9">
        <v>1.1000000000000001</v>
      </c>
      <c r="AN24" s="9">
        <v>0.8</v>
      </c>
      <c r="AO24" s="9">
        <v>0.5</v>
      </c>
      <c r="AP24" s="9">
        <v>2.5000000000000001E-2</v>
      </c>
      <c r="AQ24" s="9">
        <v>1.4999999999999999E-2</v>
      </c>
      <c r="AR24">
        <v>0</v>
      </c>
      <c r="AS24" s="9" t="str">
        <f t="shared" si="3"/>
        <v>None</v>
      </c>
      <c r="AT24" s="18" t="s">
        <v>217</v>
      </c>
      <c r="AU24" s="7"/>
    </row>
    <row r="25" spans="1:47" x14ac:dyDescent="0.3">
      <c r="A25" s="9" t="s">
        <v>89</v>
      </c>
      <c r="B25" s="25"/>
      <c r="C25" s="9"/>
      <c r="D25" s="12">
        <f>1</f>
        <v>1</v>
      </c>
      <c r="E25" s="9"/>
      <c r="F25" s="9">
        <v>372.4</v>
      </c>
      <c r="G25" s="9">
        <v>2</v>
      </c>
      <c r="H25" s="9"/>
      <c r="I25" s="9">
        <v>0.22700000000000001</v>
      </c>
      <c r="J25" s="9">
        <v>33854.04</v>
      </c>
      <c r="K25" s="9">
        <v>20</v>
      </c>
      <c r="L25" s="9">
        <f t="shared" si="0"/>
        <v>16</v>
      </c>
      <c r="M25" s="9">
        <f>K25-2*G25-VLOOKUP(Y25,鋼筋號數!$A$3:$C$13,2,FALSE)</f>
        <v>15.365</v>
      </c>
      <c r="N25" s="9">
        <v>20</v>
      </c>
      <c r="O25" s="9">
        <f t="shared" si="1"/>
        <v>400</v>
      </c>
      <c r="P25" s="9">
        <v>88.5</v>
      </c>
      <c r="Q25" s="9">
        <v>88.5</v>
      </c>
      <c r="R25" s="4" t="s">
        <v>11</v>
      </c>
      <c r="S25" s="4"/>
      <c r="T25" s="9">
        <v>4</v>
      </c>
      <c r="U25" s="9">
        <v>3724</v>
      </c>
      <c r="V25" s="9"/>
      <c r="W25" s="17">
        <f t="shared" si="2"/>
        <v>2</v>
      </c>
      <c r="X25" s="9">
        <f>VLOOKUP(R25,鋼筋號數!$A$3:$C$13,3,FALSE)*T25</f>
        <v>7.96</v>
      </c>
      <c r="Y25" s="4" t="s">
        <v>213</v>
      </c>
      <c r="Z25" s="9">
        <v>2</v>
      </c>
      <c r="AA25" s="9">
        <v>2</v>
      </c>
      <c r="AB25" s="9">
        <v>5</v>
      </c>
      <c r="AC25" s="9">
        <v>5</v>
      </c>
      <c r="AD25" s="9">
        <v>3537.4</v>
      </c>
      <c r="AE25" s="9"/>
      <c r="AF25" s="9"/>
      <c r="AG25" s="9">
        <v>135</v>
      </c>
      <c r="AH25" s="9">
        <f>VLOOKUP(Y25,鋼筋號數!$A$3:$C$13,3,FALSE)*Z25</f>
        <v>0.63339999999999996</v>
      </c>
      <c r="AI25" s="17">
        <f>ROUND(VLOOKUP(Y25,鋼筋號數!$A$3:$C$13,3,FALSE)*Z25/AB25/(N25-2*G25-VLOOKUP(Y25,鋼筋號數!$A$3:$C$13,2,FALSE))*100,2)</f>
        <v>0.82</v>
      </c>
      <c r="AJ25" s="9"/>
      <c r="AK25" s="9">
        <v>1.4999999999999999E-2</v>
      </c>
      <c r="AL25" s="9">
        <v>0.7</v>
      </c>
      <c r="AM25" s="9">
        <v>1.2</v>
      </c>
      <c r="AN25" s="9">
        <v>0.8</v>
      </c>
      <c r="AO25" s="9">
        <v>0.5</v>
      </c>
      <c r="AP25" s="9">
        <v>0.04</v>
      </c>
      <c r="AQ25" s="9">
        <v>1.6E-2</v>
      </c>
      <c r="AR25">
        <v>0</v>
      </c>
      <c r="AS25" s="9" t="str">
        <f t="shared" si="3"/>
        <v>None</v>
      </c>
      <c r="AT25" s="18" t="s">
        <v>217</v>
      </c>
      <c r="AU25" s="7"/>
    </row>
    <row r="26" spans="1:47" x14ac:dyDescent="0.3">
      <c r="A26" s="9" t="s">
        <v>90</v>
      </c>
      <c r="B26" s="25"/>
      <c r="C26" s="9"/>
      <c r="D26" s="12">
        <f>1</f>
        <v>1</v>
      </c>
      <c r="E26" s="9"/>
      <c r="F26" s="9">
        <v>372.4</v>
      </c>
      <c r="G26" s="9">
        <v>2</v>
      </c>
      <c r="H26" s="9"/>
      <c r="I26" s="9">
        <v>0.22700000000000001</v>
      </c>
      <c r="J26" s="9">
        <v>33854.04</v>
      </c>
      <c r="K26" s="9">
        <v>20</v>
      </c>
      <c r="L26" s="9">
        <f t="shared" si="0"/>
        <v>16</v>
      </c>
      <c r="M26" s="9">
        <f>K26-2*G26-VLOOKUP(Y26,鋼筋號數!$A$3:$C$13,2,FALSE)</f>
        <v>15.365</v>
      </c>
      <c r="N26" s="9">
        <v>20</v>
      </c>
      <c r="O26" s="9">
        <f t="shared" si="1"/>
        <v>400</v>
      </c>
      <c r="P26" s="9">
        <v>88.5</v>
      </c>
      <c r="Q26" s="9">
        <v>88.5</v>
      </c>
      <c r="R26" s="4" t="s">
        <v>11</v>
      </c>
      <c r="S26" s="4"/>
      <c r="T26" s="9">
        <v>4</v>
      </c>
      <c r="U26" s="9">
        <v>3724</v>
      </c>
      <c r="V26" s="9"/>
      <c r="W26" s="17">
        <f t="shared" si="2"/>
        <v>2</v>
      </c>
      <c r="X26" s="9">
        <f>VLOOKUP(R26,鋼筋號數!$A$3:$C$13,3,FALSE)*T26</f>
        <v>7.96</v>
      </c>
      <c r="Y26" s="4" t="s">
        <v>213</v>
      </c>
      <c r="Z26" s="9">
        <v>2</v>
      </c>
      <c r="AA26" s="9">
        <v>2</v>
      </c>
      <c r="AB26" s="9">
        <v>5</v>
      </c>
      <c r="AC26" s="9">
        <v>10</v>
      </c>
      <c r="AD26" s="9">
        <v>3537.4</v>
      </c>
      <c r="AE26" s="9"/>
      <c r="AF26" s="9"/>
      <c r="AG26" s="9">
        <v>135</v>
      </c>
      <c r="AH26" s="9">
        <f>VLOOKUP(Y26,鋼筋號數!$A$3:$C$13,3,FALSE)*Z26</f>
        <v>0.63339999999999996</v>
      </c>
      <c r="AI26" s="17">
        <f>ROUND(VLOOKUP(Y26,鋼筋號數!$A$3:$C$13,3,FALSE)*Z26/AB26/(N26-2*G26-VLOOKUP(Y26,鋼筋號數!$A$3:$C$13,2,FALSE))*100,2)</f>
        <v>0.82</v>
      </c>
      <c r="AJ26" s="9"/>
      <c r="AK26" s="9">
        <v>1.4999999999999999E-2</v>
      </c>
      <c r="AL26" s="9">
        <v>0.7</v>
      </c>
      <c r="AM26" s="9">
        <v>1.2</v>
      </c>
      <c r="AN26" s="9">
        <v>0.8</v>
      </c>
      <c r="AO26" s="9">
        <v>0.5</v>
      </c>
      <c r="AP26" s="9">
        <v>3.3000000000000002E-2</v>
      </c>
      <c r="AQ26" s="9">
        <v>1.4999999999999999E-2</v>
      </c>
      <c r="AR26">
        <v>0</v>
      </c>
      <c r="AS26" s="9" t="str">
        <f t="shared" si="3"/>
        <v>None</v>
      </c>
      <c r="AT26" s="18" t="s">
        <v>217</v>
      </c>
      <c r="AU26" s="7"/>
    </row>
    <row r="27" spans="1:47" x14ac:dyDescent="0.3">
      <c r="A27" s="9" t="s">
        <v>91</v>
      </c>
      <c r="B27" s="25"/>
      <c r="C27" s="9"/>
      <c r="D27" s="12">
        <f>1</f>
        <v>1</v>
      </c>
      <c r="E27" s="9"/>
      <c r="F27" s="9">
        <v>372.4</v>
      </c>
      <c r="G27" s="9">
        <v>2</v>
      </c>
      <c r="H27" s="9"/>
      <c r="I27" s="9">
        <v>0.22700000000000001</v>
      </c>
      <c r="J27" s="9">
        <v>33854.04</v>
      </c>
      <c r="K27" s="9">
        <v>20</v>
      </c>
      <c r="L27" s="9">
        <f t="shared" si="0"/>
        <v>16</v>
      </c>
      <c r="M27" s="9">
        <f>K27-2*G27-VLOOKUP(Y27,鋼筋號數!$A$3:$C$13,2,FALSE)</f>
        <v>15.365</v>
      </c>
      <c r="N27" s="9">
        <v>20</v>
      </c>
      <c r="O27" s="9">
        <f t="shared" si="1"/>
        <v>400</v>
      </c>
      <c r="P27" s="9">
        <v>71.5</v>
      </c>
      <c r="Q27" s="9">
        <v>71.5</v>
      </c>
      <c r="R27" s="4" t="s">
        <v>11</v>
      </c>
      <c r="S27" s="4"/>
      <c r="T27" s="9">
        <v>4</v>
      </c>
      <c r="U27" s="9">
        <v>3724</v>
      </c>
      <c r="V27" s="9"/>
      <c r="W27" s="17">
        <f t="shared" si="2"/>
        <v>2</v>
      </c>
      <c r="X27" s="9">
        <f>VLOOKUP(R27,鋼筋號數!$A$3:$C$13,3,FALSE)*T27</f>
        <v>7.96</v>
      </c>
      <c r="Y27" s="4" t="s">
        <v>213</v>
      </c>
      <c r="Z27" s="9">
        <v>2</v>
      </c>
      <c r="AA27" s="9">
        <v>2</v>
      </c>
      <c r="AB27" s="9">
        <v>5</v>
      </c>
      <c r="AC27" s="9">
        <v>5</v>
      </c>
      <c r="AD27" s="9">
        <v>3537.4</v>
      </c>
      <c r="AE27" s="9"/>
      <c r="AF27" s="9"/>
      <c r="AG27" s="9">
        <v>135</v>
      </c>
      <c r="AH27" s="9">
        <f>VLOOKUP(Y27,鋼筋號數!$A$3:$C$13,3,FALSE)*Z27</f>
        <v>0.63339999999999996</v>
      </c>
      <c r="AI27" s="17">
        <f>ROUND(VLOOKUP(Y27,鋼筋號數!$A$3:$C$13,3,FALSE)*Z27/AB27/(N27-2*G27-VLOOKUP(Y27,鋼筋號數!$A$3:$C$13,2,FALSE))*100,2)</f>
        <v>0.82</v>
      </c>
      <c r="AJ27" s="9"/>
      <c r="AK27" s="9">
        <v>1.4999999999999999E-2</v>
      </c>
      <c r="AL27" s="9">
        <v>0.6</v>
      </c>
      <c r="AM27" s="9">
        <v>1.5</v>
      </c>
      <c r="AN27" s="9">
        <v>0.8</v>
      </c>
      <c r="AO27" s="9">
        <v>0.5</v>
      </c>
      <c r="AP27" s="9">
        <v>2.5000000000000001E-2</v>
      </c>
      <c r="AQ27" s="9">
        <v>2.5000000000000001E-2</v>
      </c>
      <c r="AR27">
        <v>0</v>
      </c>
      <c r="AS27" s="9" t="str">
        <f t="shared" si="3"/>
        <v>None</v>
      </c>
      <c r="AT27" s="18" t="s">
        <v>217</v>
      </c>
      <c r="AU27" s="7"/>
    </row>
    <row r="28" spans="1:47" x14ac:dyDescent="0.3">
      <c r="A28" s="9" t="s">
        <v>92</v>
      </c>
      <c r="B28" s="25"/>
      <c r="C28" s="9"/>
      <c r="D28" s="12">
        <f>1</f>
        <v>1</v>
      </c>
      <c r="E28" s="9"/>
      <c r="F28" s="9">
        <v>372.4</v>
      </c>
      <c r="G28" s="9">
        <v>2</v>
      </c>
      <c r="H28" s="9"/>
      <c r="I28" s="9">
        <v>0.22700000000000001</v>
      </c>
      <c r="J28" s="9">
        <v>33854.04</v>
      </c>
      <c r="K28" s="9">
        <v>20</v>
      </c>
      <c r="L28" s="9">
        <f t="shared" si="0"/>
        <v>16</v>
      </c>
      <c r="M28" s="9">
        <f>K28-2*G28-VLOOKUP(Y28,鋼筋號數!$A$3:$C$13,2,FALSE)</f>
        <v>15.365</v>
      </c>
      <c r="N28" s="9">
        <v>20</v>
      </c>
      <c r="O28" s="9">
        <f t="shared" si="1"/>
        <v>400</v>
      </c>
      <c r="P28" s="9">
        <v>71.5</v>
      </c>
      <c r="Q28" s="9">
        <v>71.5</v>
      </c>
      <c r="R28" s="4" t="s">
        <v>11</v>
      </c>
      <c r="S28" s="4"/>
      <c r="T28" s="9">
        <v>4</v>
      </c>
      <c r="U28" s="9">
        <v>3724</v>
      </c>
      <c r="V28" s="9"/>
      <c r="W28" s="17">
        <f t="shared" si="2"/>
        <v>2</v>
      </c>
      <c r="X28" s="9">
        <f>VLOOKUP(R28,鋼筋號數!$A$3:$C$13,3,FALSE)*T28</f>
        <v>7.96</v>
      </c>
      <c r="Y28" s="4" t="s">
        <v>213</v>
      </c>
      <c r="Z28" s="9">
        <v>2</v>
      </c>
      <c r="AA28" s="9">
        <v>2</v>
      </c>
      <c r="AB28" s="9">
        <v>5</v>
      </c>
      <c r="AC28" s="9">
        <v>10</v>
      </c>
      <c r="AD28" s="9">
        <v>3537.4</v>
      </c>
      <c r="AE28" s="9"/>
      <c r="AF28" s="9"/>
      <c r="AG28" s="9">
        <v>135</v>
      </c>
      <c r="AH28" s="9">
        <f>VLOOKUP(Y28,鋼筋號數!$A$3:$C$13,3,FALSE)*Z28</f>
        <v>0.63339999999999996</v>
      </c>
      <c r="AI28" s="17">
        <f>ROUND(VLOOKUP(Y28,鋼筋號數!$A$3:$C$13,3,FALSE)*Z28/AB28/(N28-2*G28-VLOOKUP(Y28,鋼筋號數!$A$3:$C$13,2,FALSE))*100,2)</f>
        <v>0.82</v>
      </c>
      <c r="AJ28" s="9"/>
      <c r="AK28" s="9">
        <v>1.0999999999999999E-2</v>
      </c>
      <c r="AL28" s="9">
        <v>0.65</v>
      </c>
      <c r="AM28" s="9">
        <v>1.5</v>
      </c>
      <c r="AN28" s="9">
        <v>0.8</v>
      </c>
      <c r="AO28" s="9">
        <v>0.5</v>
      </c>
      <c r="AP28" s="9">
        <v>0.03</v>
      </c>
      <c r="AQ28" s="9">
        <v>0.01</v>
      </c>
      <c r="AR28">
        <v>0</v>
      </c>
      <c r="AS28" s="9" t="str">
        <f t="shared" si="3"/>
        <v>None</v>
      </c>
      <c r="AT28" s="18" t="s">
        <v>217</v>
      </c>
      <c r="AU28" s="7"/>
    </row>
    <row r="29" spans="1:47" x14ac:dyDescent="0.3">
      <c r="A29" s="9" t="s">
        <v>93</v>
      </c>
      <c r="B29" s="25"/>
      <c r="C29" s="9"/>
      <c r="D29" s="12">
        <f>1</f>
        <v>1</v>
      </c>
      <c r="E29" s="9"/>
      <c r="F29" s="9">
        <v>372.4</v>
      </c>
      <c r="G29" s="9">
        <v>2</v>
      </c>
      <c r="H29" s="9"/>
      <c r="I29" s="9">
        <v>0.22700000000000001</v>
      </c>
      <c r="J29" s="9">
        <v>33854.04</v>
      </c>
      <c r="K29" s="9">
        <v>20</v>
      </c>
      <c r="L29" s="9">
        <f t="shared" si="0"/>
        <v>16</v>
      </c>
      <c r="M29" s="9">
        <f>K29-2*G29-VLOOKUP(Y29,鋼筋號數!$A$3:$C$13,2,FALSE)</f>
        <v>15.365</v>
      </c>
      <c r="N29" s="9">
        <v>20</v>
      </c>
      <c r="O29" s="9">
        <f t="shared" si="1"/>
        <v>400</v>
      </c>
      <c r="P29" s="9">
        <v>57.5</v>
      </c>
      <c r="Q29" s="9">
        <v>57.5</v>
      </c>
      <c r="R29" s="4" t="s">
        <v>11</v>
      </c>
      <c r="S29" s="4"/>
      <c r="T29" s="9">
        <v>4</v>
      </c>
      <c r="U29" s="9">
        <v>3724</v>
      </c>
      <c r="V29" s="9"/>
      <c r="W29" s="17">
        <f t="shared" si="2"/>
        <v>2</v>
      </c>
      <c r="X29" s="9">
        <f>VLOOKUP(R29,鋼筋號數!$A$3:$C$13,3,FALSE)*T29</f>
        <v>7.96</v>
      </c>
      <c r="Y29" s="4" t="s">
        <v>213</v>
      </c>
      <c r="Z29" s="9">
        <v>2</v>
      </c>
      <c r="AA29" s="9">
        <v>2</v>
      </c>
      <c r="AB29" s="9">
        <v>5</v>
      </c>
      <c r="AC29" s="9">
        <v>5</v>
      </c>
      <c r="AD29" s="9">
        <v>3537.4</v>
      </c>
      <c r="AE29" s="9"/>
      <c r="AF29" s="9"/>
      <c r="AG29" s="9">
        <v>135</v>
      </c>
      <c r="AH29" s="9">
        <f>VLOOKUP(Y29,鋼筋號數!$A$3:$C$13,3,FALSE)*Z29</f>
        <v>0.63339999999999996</v>
      </c>
      <c r="AI29" s="17">
        <f>ROUND(VLOOKUP(Y29,鋼筋號數!$A$3:$C$13,3,FALSE)*Z29/AB29/(N29-2*G29-VLOOKUP(Y29,鋼筋號數!$A$3:$C$13,2,FALSE))*100,2)</f>
        <v>0.82</v>
      </c>
      <c r="AJ29" s="9"/>
      <c r="AK29" s="9">
        <v>5.0000000000000001E-3</v>
      </c>
      <c r="AL29" s="9">
        <v>0.8</v>
      </c>
      <c r="AM29" s="9">
        <v>1.5</v>
      </c>
      <c r="AN29" s="9">
        <v>0.8</v>
      </c>
      <c r="AO29" s="9">
        <v>0.5</v>
      </c>
      <c r="AP29" s="9">
        <v>5.2999999999999999E-2</v>
      </c>
      <c r="AQ29" s="9">
        <v>1.4999999999999999E-2</v>
      </c>
      <c r="AR29">
        <v>0</v>
      </c>
      <c r="AS29" s="9" t="str">
        <f t="shared" si="3"/>
        <v>None</v>
      </c>
      <c r="AT29" s="18" t="s">
        <v>217</v>
      </c>
      <c r="AU29" s="7"/>
    </row>
    <row r="30" spans="1:47" x14ac:dyDescent="0.3">
      <c r="A30" s="9" t="s">
        <v>94</v>
      </c>
      <c r="B30" s="25"/>
      <c r="C30" s="9"/>
      <c r="D30" s="12">
        <f>1</f>
        <v>1</v>
      </c>
      <c r="E30" s="9"/>
      <c r="F30" s="9">
        <v>372.4</v>
      </c>
      <c r="G30" s="9">
        <v>2</v>
      </c>
      <c r="H30" s="9"/>
      <c r="I30" s="9">
        <v>0.22700000000000001</v>
      </c>
      <c r="J30" s="9">
        <v>33854.04</v>
      </c>
      <c r="K30" s="9">
        <v>20</v>
      </c>
      <c r="L30" s="9">
        <f t="shared" si="0"/>
        <v>16</v>
      </c>
      <c r="M30" s="9">
        <f>K30-2*G30-VLOOKUP(Y30,鋼筋號數!$A$3:$C$13,2,FALSE)</f>
        <v>15.365</v>
      </c>
      <c r="N30" s="9">
        <v>20</v>
      </c>
      <c r="O30" s="9">
        <f t="shared" si="1"/>
        <v>400</v>
      </c>
      <c r="P30" s="9">
        <v>57.5</v>
      </c>
      <c r="Q30" s="9">
        <v>57.5</v>
      </c>
      <c r="R30" s="4" t="s">
        <v>11</v>
      </c>
      <c r="S30" s="4"/>
      <c r="T30" s="9">
        <v>4</v>
      </c>
      <c r="U30" s="9">
        <v>3724</v>
      </c>
      <c r="V30" s="9"/>
      <c r="W30" s="17">
        <f t="shared" si="2"/>
        <v>2</v>
      </c>
      <c r="X30" s="9">
        <f>VLOOKUP(R30,鋼筋號數!$A$3:$C$13,3,FALSE)*T30</f>
        <v>7.96</v>
      </c>
      <c r="Y30" s="4" t="s">
        <v>213</v>
      </c>
      <c r="Z30" s="9">
        <v>2</v>
      </c>
      <c r="AA30" s="9">
        <v>2</v>
      </c>
      <c r="AB30" s="9">
        <v>5</v>
      </c>
      <c r="AC30" s="9">
        <v>10</v>
      </c>
      <c r="AD30" s="9">
        <v>3537.4</v>
      </c>
      <c r="AE30" s="9"/>
      <c r="AF30" s="9"/>
      <c r="AG30" s="9">
        <v>135</v>
      </c>
      <c r="AH30" s="9">
        <f>VLOOKUP(Y30,鋼筋號數!$A$3:$C$13,3,FALSE)*Z30</f>
        <v>0.63339999999999996</v>
      </c>
      <c r="AI30" s="17">
        <f>ROUND(VLOOKUP(Y30,鋼筋號數!$A$3:$C$13,3,FALSE)*Z30/AB30/(N30-2*G30-VLOOKUP(Y30,鋼筋號數!$A$3:$C$13,2,FALSE))*100,2)</f>
        <v>0.82</v>
      </c>
      <c r="AJ30" s="9"/>
      <c r="AK30" s="9">
        <v>5.0000000000000001E-3</v>
      </c>
      <c r="AL30" s="9">
        <v>0.8</v>
      </c>
      <c r="AM30" s="9">
        <v>1.5</v>
      </c>
      <c r="AN30" s="9">
        <v>0.8</v>
      </c>
      <c r="AO30" s="9">
        <v>0.5</v>
      </c>
      <c r="AP30" s="9">
        <v>3.7999999999999999E-2</v>
      </c>
      <c r="AQ30" s="9">
        <v>1.4999999999999999E-2</v>
      </c>
      <c r="AR30">
        <v>0</v>
      </c>
      <c r="AS30" s="9" t="str">
        <f t="shared" si="3"/>
        <v>None</v>
      </c>
      <c r="AT30" s="18" t="s">
        <v>217</v>
      </c>
      <c r="AU30" s="7"/>
    </row>
    <row r="31" spans="1:47" x14ac:dyDescent="0.3">
      <c r="A31" s="9" t="s">
        <v>95</v>
      </c>
      <c r="B31" s="25"/>
      <c r="C31" s="9"/>
      <c r="D31" s="12">
        <f>1</f>
        <v>1</v>
      </c>
      <c r="E31" s="9"/>
      <c r="F31" s="9">
        <v>372.4</v>
      </c>
      <c r="G31" s="9">
        <v>2</v>
      </c>
      <c r="H31" s="9"/>
      <c r="I31" s="9">
        <v>0.22700000000000001</v>
      </c>
      <c r="J31" s="9">
        <v>33854.04</v>
      </c>
      <c r="K31" s="9">
        <v>20</v>
      </c>
      <c r="L31" s="9">
        <f t="shared" si="0"/>
        <v>16</v>
      </c>
      <c r="M31" s="9">
        <f>K31-2*G31-VLOOKUP(Y31,鋼筋號數!$A$3:$C$13,2,FALSE)</f>
        <v>15.365</v>
      </c>
      <c r="N31" s="9">
        <v>20</v>
      </c>
      <c r="O31" s="9">
        <f t="shared" si="1"/>
        <v>400</v>
      </c>
      <c r="P31" s="9">
        <v>41.5</v>
      </c>
      <c r="Q31" s="9">
        <v>41.5</v>
      </c>
      <c r="R31" s="4" t="s">
        <v>11</v>
      </c>
      <c r="S31" s="4"/>
      <c r="T31" s="9">
        <v>4</v>
      </c>
      <c r="U31" s="9">
        <v>3724</v>
      </c>
      <c r="V31" s="9"/>
      <c r="W31" s="17">
        <f t="shared" si="2"/>
        <v>2</v>
      </c>
      <c r="X31" s="9">
        <f>VLOOKUP(R31,鋼筋號數!$A$3:$C$13,3,FALSE)*T31</f>
        <v>7.96</v>
      </c>
      <c r="Y31" s="4" t="s">
        <v>213</v>
      </c>
      <c r="Z31" s="9">
        <v>2</v>
      </c>
      <c r="AA31" s="9">
        <v>2</v>
      </c>
      <c r="AB31" s="9">
        <v>5</v>
      </c>
      <c r="AC31" s="9">
        <v>5</v>
      </c>
      <c r="AD31" s="9">
        <v>3537.4</v>
      </c>
      <c r="AE31" s="9"/>
      <c r="AF31" s="9"/>
      <c r="AG31" s="9">
        <v>135</v>
      </c>
      <c r="AH31" s="9">
        <f>VLOOKUP(Y31,鋼筋號數!$A$3:$C$13,3,FALSE)*Z31</f>
        <v>0.63339999999999996</v>
      </c>
      <c r="AI31" s="17">
        <f>ROUND(VLOOKUP(Y31,鋼筋號數!$A$3:$C$13,3,FALSE)*Z31/AB31/(N31-2*G31-VLOOKUP(Y31,鋼筋號數!$A$3:$C$13,2,FALSE))*100,2)</f>
        <v>0.82</v>
      </c>
      <c r="AJ31" s="9"/>
      <c r="AK31" s="9">
        <v>5.0000000000000001E-3</v>
      </c>
      <c r="AL31" s="9">
        <v>0.7</v>
      </c>
      <c r="AM31" s="9">
        <v>1.5</v>
      </c>
      <c r="AN31" s="9">
        <v>0.8</v>
      </c>
      <c r="AO31" s="9">
        <v>0.5</v>
      </c>
      <c r="AP31" s="9">
        <v>0.05</v>
      </c>
      <c r="AQ31" s="9">
        <v>1.4999999999999999E-2</v>
      </c>
      <c r="AR31">
        <v>0</v>
      </c>
      <c r="AS31" s="9" t="str">
        <f t="shared" si="3"/>
        <v>None</v>
      </c>
      <c r="AT31" s="18" t="s">
        <v>217</v>
      </c>
      <c r="AU31" s="7"/>
    </row>
    <row r="32" spans="1:47" x14ac:dyDescent="0.3">
      <c r="A32" s="9" t="s">
        <v>96</v>
      </c>
      <c r="B32" s="25"/>
      <c r="C32" s="9"/>
      <c r="D32" s="12">
        <f>1</f>
        <v>1</v>
      </c>
      <c r="E32" s="9"/>
      <c r="F32" s="9">
        <v>372.4</v>
      </c>
      <c r="G32" s="9">
        <v>2</v>
      </c>
      <c r="H32" s="9"/>
      <c r="I32" s="9">
        <v>0.22700000000000001</v>
      </c>
      <c r="J32" s="9">
        <v>33854.04</v>
      </c>
      <c r="K32" s="9">
        <v>20</v>
      </c>
      <c r="L32" s="9">
        <f t="shared" si="0"/>
        <v>16</v>
      </c>
      <c r="M32" s="9">
        <f>K32-2*G32-VLOOKUP(Y32,鋼筋號數!$A$3:$C$13,2,FALSE)</f>
        <v>15.365</v>
      </c>
      <c r="N32" s="9">
        <v>20</v>
      </c>
      <c r="O32" s="9">
        <f t="shared" si="1"/>
        <v>400</v>
      </c>
      <c r="P32" s="9">
        <v>41.5</v>
      </c>
      <c r="Q32" s="9">
        <v>41.5</v>
      </c>
      <c r="R32" s="4" t="s">
        <v>11</v>
      </c>
      <c r="S32" s="4"/>
      <c r="T32" s="9">
        <v>4</v>
      </c>
      <c r="U32" s="9">
        <v>3724</v>
      </c>
      <c r="V32" s="9"/>
      <c r="W32" s="17">
        <f t="shared" si="2"/>
        <v>2</v>
      </c>
      <c r="X32" s="9">
        <f>VLOOKUP(R32,鋼筋號數!$A$3:$C$13,3,FALSE)*T32</f>
        <v>7.96</v>
      </c>
      <c r="Y32" s="4" t="s">
        <v>213</v>
      </c>
      <c r="Z32" s="9">
        <v>2</v>
      </c>
      <c r="AA32" s="9">
        <v>2</v>
      </c>
      <c r="AB32" s="9">
        <v>5</v>
      </c>
      <c r="AC32" s="9">
        <v>10</v>
      </c>
      <c r="AD32" s="9">
        <v>3537.4</v>
      </c>
      <c r="AE32" s="9"/>
      <c r="AF32" s="9"/>
      <c r="AG32" s="9">
        <v>135</v>
      </c>
      <c r="AH32" s="9">
        <f>VLOOKUP(Y32,鋼筋號數!$A$3:$C$13,3,FALSE)*Z32</f>
        <v>0.63339999999999996</v>
      </c>
      <c r="AI32" s="17">
        <f>ROUND(VLOOKUP(Y32,鋼筋號數!$A$3:$C$13,3,FALSE)*Z32/AB32/(N32-2*G32-VLOOKUP(Y32,鋼筋號數!$A$3:$C$13,2,FALSE))*100,2)</f>
        <v>0.82</v>
      </c>
      <c r="AJ32" s="9"/>
      <c r="AK32" s="9">
        <v>5.0000000000000001E-3</v>
      </c>
      <c r="AL32" s="9">
        <v>0.7</v>
      </c>
      <c r="AM32" s="9">
        <v>1.5</v>
      </c>
      <c r="AN32" s="9">
        <v>0.8</v>
      </c>
      <c r="AO32" s="9">
        <v>0.5</v>
      </c>
      <c r="AP32" s="9">
        <v>3.7999999999999999E-2</v>
      </c>
      <c r="AQ32" s="9">
        <v>2.5999999999999999E-2</v>
      </c>
      <c r="AR32">
        <v>0</v>
      </c>
      <c r="AS32" s="9" t="str">
        <f t="shared" si="3"/>
        <v>None</v>
      </c>
      <c r="AT32" s="18" t="s">
        <v>217</v>
      </c>
      <c r="AU32" s="7"/>
    </row>
    <row r="33" spans="1:47" x14ac:dyDescent="0.3">
      <c r="A33" s="9" t="s">
        <v>97</v>
      </c>
      <c r="B33" s="25"/>
      <c r="C33" s="9"/>
      <c r="D33" s="12">
        <f>1</f>
        <v>1</v>
      </c>
      <c r="E33" s="9"/>
      <c r="F33" s="9">
        <v>372.4</v>
      </c>
      <c r="G33" s="9">
        <v>2</v>
      </c>
      <c r="H33" s="9"/>
      <c r="I33" s="9">
        <v>0.22700000000000001</v>
      </c>
      <c r="J33" s="9">
        <v>33854.04</v>
      </c>
      <c r="K33" s="9">
        <v>20</v>
      </c>
      <c r="L33" s="9">
        <f t="shared" si="0"/>
        <v>16</v>
      </c>
      <c r="M33" s="9">
        <f>K33-2*G33-VLOOKUP(Y33,鋼筋號數!$A$3:$C$13,2,FALSE)</f>
        <v>15.365</v>
      </c>
      <c r="N33" s="9">
        <v>20</v>
      </c>
      <c r="O33" s="9">
        <f t="shared" si="1"/>
        <v>400</v>
      </c>
      <c r="P33" s="9">
        <v>27</v>
      </c>
      <c r="Q33" s="9">
        <v>27</v>
      </c>
      <c r="R33" s="4" t="s">
        <v>11</v>
      </c>
      <c r="S33" s="4"/>
      <c r="T33" s="9">
        <v>4</v>
      </c>
      <c r="U33" s="9">
        <v>3724</v>
      </c>
      <c r="V33" s="9"/>
      <c r="W33" s="17">
        <f t="shared" si="2"/>
        <v>2</v>
      </c>
      <c r="X33" s="9">
        <f>VLOOKUP(R33,鋼筋號數!$A$3:$C$13,3,FALSE)*T33</f>
        <v>7.96</v>
      </c>
      <c r="Y33" s="4" t="s">
        <v>213</v>
      </c>
      <c r="Z33" s="9">
        <v>2</v>
      </c>
      <c r="AA33" s="9">
        <v>2</v>
      </c>
      <c r="AB33" s="9">
        <v>5</v>
      </c>
      <c r="AC33" s="9">
        <v>5</v>
      </c>
      <c r="AD33" s="9">
        <v>3537.4</v>
      </c>
      <c r="AE33" s="9"/>
      <c r="AF33" s="9"/>
      <c r="AG33" s="9">
        <v>135</v>
      </c>
      <c r="AH33" s="9">
        <f>VLOOKUP(Y33,鋼筋號數!$A$3:$C$13,3,FALSE)*Z33</f>
        <v>0.63339999999999996</v>
      </c>
      <c r="AI33" s="17">
        <f>ROUND(VLOOKUP(Y33,鋼筋號數!$A$3:$C$13,3,FALSE)*Z33/AB33/(N33-2*G33-VLOOKUP(Y33,鋼筋號數!$A$3:$C$13,2,FALSE))*100,2)</f>
        <v>0.82</v>
      </c>
      <c r="AJ33" s="9"/>
      <c r="AK33" s="9">
        <v>2E-3</v>
      </c>
      <c r="AL33" s="9">
        <v>0.9</v>
      </c>
      <c r="AM33" s="9">
        <v>1.5</v>
      </c>
      <c r="AN33" s="9">
        <v>0.8</v>
      </c>
      <c r="AO33" s="9">
        <v>0.45</v>
      </c>
      <c r="AP33" s="9">
        <v>5.5E-2</v>
      </c>
      <c r="AQ33" s="9">
        <v>1.4999999999999999E-2</v>
      </c>
      <c r="AR33">
        <v>0</v>
      </c>
      <c r="AS33" s="9" t="str">
        <f t="shared" si="3"/>
        <v>None</v>
      </c>
      <c r="AT33" s="18" t="s">
        <v>217</v>
      </c>
      <c r="AU33" s="7"/>
    </row>
    <row r="34" spans="1:47" x14ac:dyDescent="0.3">
      <c r="A34" s="9" t="s">
        <v>98</v>
      </c>
      <c r="B34" s="25"/>
      <c r="C34" s="9"/>
      <c r="D34" s="12">
        <f>1</f>
        <v>1</v>
      </c>
      <c r="E34" s="9"/>
      <c r="F34" s="9">
        <v>372.4</v>
      </c>
      <c r="G34" s="9">
        <v>2</v>
      </c>
      <c r="H34" s="9"/>
      <c r="I34" s="9">
        <v>0.22700000000000001</v>
      </c>
      <c r="J34" s="9">
        <v>33854.04</v>
      </c>
      <c r="K34" s="9">
        <v>20</v>
      </c>
      <c r="L34" s="9">
        <f t="shared" si="0"/>
        <v>16</v>
      </c>
      <c r="M34" s="9">
        <f>K34-2*G34-VLOOKUP(Y34,鋼筋號數!$A$3:$C$13,2,FALSE)</f>
        <v>15.365</v>
      </c>
      <c r="N34" s="9">
        <v>20</v>
      </c>
      <c r="O34" s="9">
        <f t="shared" si="1"/>
        <v>400</v>
      </c>
      <c r="P34" s="9">
        <v>27</v>
      </c>
      <c r="Q34" s="9">
        <v>27</v>
      </c>
      <c r="R34" s="4" t="s">
        <v>11</v>
      </c>
      <c r="S34" s="4"/>
      <c r="T34" s="9">
        <v>4</v>
      </c>
      <c r="U34" s="9">
        <v>3724</v>
      </c>
      <c r="V34" s="9"/>
      <c r="W34" s="17">
        <f t="shared" si="2"/>
        <v>2</v>
      </c>
      <c r="X34" s="9">
        <f>VLOOKUP(R34,鋼筋號數!$A$3:$C$13,3,FALSE)*T34</f>
        <v>7.96</v>
      </c>
      <c r="Y34" s="4" t="s">
        <v>213</v>
      </c>
      <c r="Z34" s="9">
        <v>2</v>
      </c>
      <c r="AA34" s="9">
        <v>2</v>
      </c>
      <c r="AB34" s="9">
        <v>5</v>
      </c>
      <c r="AC34" s="9">
        <v>10</v>
      </c>
      <c r="AD34" s="9">
        <v>3537.4</v>
      </c>
      <c r="AE34" s="9"/>
      <c r="AF34" s="9"/>
      <c r="AG34" s="9">
        <v>135</v>
      </c>
      <c r="AH34" s="9">
        <f>VLOOKUP(Y34,鋼筋號數!$A$3:$C$13,3,FALSE)*Z34</f>
        <v>0.63339999999999996</v>
      </c>
      <c r="AI34" s="17">
        <f>ROUND(VLOOKUP(Y34,鋼筋號數!$A$3:$C$13,3,FALSE)*Z34/AB34/(N34-2*G34-VLOOKUP(Y34,鋼筋號數!$A$3:$C$13,2,FALSE))*100,2)</f>
        <v>0.82</v>
      </c>
      <c r="AJ34" s="9"/>
      <c r="AK34" s="9">
        <v>2E-3</v>
      </c>
      <c r="AL34" s="9">
        <v>0.9</v>
      </c>
      <c r="AM34" s="9">
        <v>1.5</v>
      </c>
      <c r="AN34" s="9">
        <v>0.8</v>
      </c>
      <c r="AO34" s="9">
        <v>0.45</v>
      </c>
      <c r="AP34" s="9">
        <v>2.7E-2</v>
      </c>
      <c r="AQ34" s="9">
        <v>1.2999999999999999E-2</v>
      </c>
      <c r="AR34">
        <v>0</v>
      </c>
      <c r="AS34" s="9" t="str">
        <f t="shared" si="3"/>
        <v>None</v>
      </c>
      <c r="AT34" s="18" t="s">
        <v>217</v>
      </c>
      <c r="AU34" s="7"/>
    </row>
    <row r="35" spans="1:47" x14ac:dyDescent="0.3">
      <c r="A35" s="9" t="s">
        <v>99</v>
      </c>
      <c r="B35" s="25" t="s">
        <v>198</v>
      </c>
      <c r="C35" s="9"/>
      <c r="D35" s="12">
        <f>1</f>
        <v>1</v>
      </c>
      <c r="E35" s="9"/>
      <c r="F35" s="9">
        <v>293</v>
      </c>
      <c r="G35" s="9">
        <v>2.5</v>
      </c>
      <c r="H35" s="9"/>
      <c r="I35" s="9">
        <v>0.16</v>
      </c>
      <c r="J35" s="9">
        <v>75151.89</v>
      </c>
      <c r="K35" s="9">
        <v>40</v>
      </c>
      <c r="L35" s="9">
        <f t="shared" ref="L35:L66" si="4">0.8*K35</f>
        <v>32</v>
      </c>
      <c r="M35" s="9">
        <f>K35-2*G35-VLOOKUP(Y35,鋼筋號數!$A$3:$C$13,2,FALSE)</f>
        <v>34.365000000000002</v>
      </c>
      <c r="N35" s="9">
        <v>40</v>
      </c>
      <c r="O35" s="9">
        <f t="shared" ref="O35:O66" si="5">K35*N35</f>
        <v>1600</v>
      </c>
      <c r="P35" s="9">
        <v>100</v>
      </c>
      <c r="Q35" s="9">
        <v>100</v>
      </c>
      <c r="R35" s="4" t="s">
        <v>12</v>
      </c>
      <c r="S35" s="4"/>
      <c r="T35" s="9">
        <v>8</v>
      </c>
      <c r="U35" s="9">
        <v>4221.6000000000004</v>
      </c>
      <c r="V35" s="9"/>
      <c r="W35" s="17">
        <f t="shared" ref="W35:W66" si="6">ROUND(X35/N35/K35*100,1)</f>
        <v>1.4</v>
      </c>
      <c r="X35" s="9">
        <f>VLOOKUP(R35,鋼筋號數!$A$3:$C$13,3,FALSE)*T35</f>
        <v>22.96</v>
      </c>
      <c r="Y35" s="4" t="s">
        <v>213</v>
      </c>
      <c r="Z35" s="9">
        <v>2</v>
      </c>
      <c r="AA35" s="9">
        <v>2</v>
      </c>
      <c r="AB35" s="9">
        <v>5</v>
      </c>
      <c r="AC35" s="9">
        <v>10</v>
      </c>
      <c r="AD35" s="9">
        <v>3783.2</v>
      </c>
      <c r="AE35" s="9"/>
      <c r="AF35" s="9"/>
      <c r="AG35" s="9">
        <v>135</v>
      </c>
      <c r="AH35" s="9">
        <f>VLOOKUP(Y35,鋼筋號數!$A$3:$C$13,3,FALSE)*Z35</f>
        <v>0.63339999999999996</v>
      </c>
      <c r="AI35" s="17">
        <f>ROUND(VLOOKUP(Y35,鋼筋號數!$A$3:$C$13,3,FALSE)*Z35/AB35/(N35-2*G35-VLOOKUP(Y35,鋼筋號數!$A$3:$C$13,2,FALSE))*100,2)</f>
        <v>0.37</v>
      </c>
      <c r="AJ35" s="9"/>
      <c r="AK35" s="9">
        <v>2E-3</v>
      </c>
      <c r="AL35" s="9">
        <v>0.8</v>
      </c>
      <c r="AM35" s="9">
        <v>1.1000000000000001</v>
      </c>
      <c r="AN35" s="9">
        <v>0.8</v>
      </c>
      <c r="AO35" s="9">
        <v>0.4</v>
      </c>
      <c r="AP35" s="9">
        <v>2.9000000000000001E-2</v>
      </c>
      <c r="AQ35" s="9">
        <v>0.02</v>
      </c>
      <c r="AR35">
        <v>0</v>
      </c>
      <c r="AS35" s="9" t="str">
        <f t="shared" ref="AS35:AS66" si="7">IF(OR(F35&gt;=700,AD35&gt;=5000,AH35&gt;=3),TRUE,"None")</f>
        <v>None</v>
      </c>
      <c r="AT35" s="9" t="b">
        <v>1</v>
      </c>
      <c r="AU35" s="7"/>
    </row>
    <row r="36" spans="1:47" x14ac:dyDescent="0.3">
      <c r="A36" s="9" t="s">
        <v>100</v>
      </c>
      <c r="B36" s="25"/>
      <c r="C36" s="9"/>
      <c r="D36" s="12">
        <f>1</f>
        <v>1</v>
      </c>
      <c r="E36" s="9"/>
      <c r="F36" s="9">
        <v>293</v>
      </c>
      <c r="G36" s="9">
        <v>2.5</v>
      </c>
      <c r="H36" s="9"/>
      <c r="I36" s="9">
        <v>0.16</v>
      </c>
      <c r="J36" s="9">
        <v>75151.89</v>
      </c>
      <c r="K36" s="9">
        <v>40</v>
      </c>
      <c r="L36" s="9">
        <f t="shared" si="4"/>
        <v>32</v>
      </c>
      <c r="M36" s="9">
        <f>K36-2*G36-VLOOKUP(Y36,鋼筋號數!$A$3:$C$13,2,FALSE)</f>
        <v>34.046999999999997</v>
      </c>
      <c r="N36" s="9">
        <v>40</v>
      </c>
      <c r="O36" s="9">
        <f t="shared" si="5"/>
        <v>1600</v>
      </c>
      <c r="P36" s="9">
        <v>100</v>
      </c>
      <c r="Q36" s="9">
        <v>100</v>
      </c>
      <c r="R36" s="4" t="s">
        <v>12</v>
      </c>
      <c r="S36" s="4"/>
      <c r="T36" s="9">
        <v>8</v>
      </c>
      <c r="U36" s="9">
        <v>4221.6000000000004</v>
      </c>
      <c r="V36" s="9"/>
      <c r="W36" s="17">
        <f t="shared" si="6"/>
        <v>1.4</v>
      </c>
      <c r="X36" s="9">
        <f>VLOOKUP(R36,鋼筋號數!$A$3:$C$13,3,FALSE)*T36</f>
        <v>22.96</v>
      </c>
      <c r="Y36" s="4" t="s">
        <v>9</v>
      </c>
      <c r="Z36" s="9">
        <v>2</v>
      </c>
      <c r="AA36" s="9">
        <v>2</v>
      </c>
      <c r="AB36" s="9">
        <v>5</v>
      </c>
      <c r="AC36" s="9">
        <v>10</v>
      </c>
      <c r="AD36" s="9">
        <v>3742.4</v>
      </c>
      <c r="AE36" s="9"/>
      <c r="AF36" s="9"/>
      <c r="AG36" s="9">
        <v>135</v>
      </c>
      <c r="AH36" s="9">
        <f>VLOOKUP(Y36,鋼筋號數!$A$3:$C$13,3,FALSE)*Z36</f>
        <v>1.42</v>
      </c>
      <c r="AI36" s="17">
        <f>ROUND(VLOOKUP(Y36,鋼筋號數!$A$3:$C$13,3,FALSE)*Z36/AB36/(N36-2*G36-VLOOKUP(Y36,鋼筋號數!$A$3:$C$13,2,FALSE))*100,2)</f>
        <v>0.83</v>
      </c>
      <c r="AJ36" s="9"/>
      <c r="AK36" s="9">
        <v>2E-3</v>
      </c>
      <c r="AL36" s="9">
        <v>0.85</v>
      </c>
      <c r="AM36" s="9">
        <v>1.3</v>
      </c>
      <c r="AN36" s="9">
        <v>0.8</v>
      </c>
      <c r="AO36" s="9">
        <v>0.5</v>
      </c>
      <c r="AP36" s="9">
        <v>0.04</v>
      </c>
      <c r="AQ36" s="9">
        <v>2.5000000000000001E-2</v>
      </c>
      <c r="AR36">
        <v>0</v>
      </c>
      <c r="AS36" s="9" t="str">
        <f t="shared" si="7"/>
        <v>None</v>
      </c>
      <c r="AT36" s="9" t="b">
        <v>1</v>
      </c>
      <c r="AU36" s="7"/>
    </row>
    <row r="37" spans="1:47" x14ac:dyDescent="0.3">
      <c r="A37" s="9" t="s">
        <v>101</v>
      </c>
      <c r="B37" s="25"/>
      <c r="C37" s="9"/>
      <c r="D37" s="12">
        <f>1</f>
        <v>1</v>
      </c>
      <c r="E37" s="9"/>
      <c r="F37" s="9">
        <v>293</v>
      </c>
      <c r="G37" s="9">
        <v>2.5</v>
      </c>
      <c r="H37" s="9"/>
      <c r="I37" s="9">
        <v>0.32100000000000001</v>
      </c>
      <c r="J37" s="9">
        <v>150303.78</v>
      </c>
      <c r="K37" s="9">
        <v>40</v>
      </c>
      <c r="L37" s="9">
        <f t="shared" si="4"/>
        <v>32</v>
      </c>
      <c r="M37" s="9">
        <f>K37-2*G37-VLOOKUP(Y37,鋼筋號數!$A$3:$C$13,2,FALSE)</f>
        <v>34.365000000000002</v>
      </c>
      <c r="N37" s="9">
        <v>40</v>
      </c>
      <c r="O37" s="9">
        <f t="shared" si="5"/>
        <v>1600</v>
      </c>
      <c r="P37" s="9">
        <v>100</v>
      </c>
      <c r="Q37" s="9">
        <v>100</v>
      </c>
      <c r="R37" s="4" t="s">
        <v>12</v>
      </c>
      <c r="S37" s="4"/>
      <c r="T37" s="9">
        <v>8</v>
      </c>
      <c r="U37" s="9">
        <v>4221.6000000000004</v>
      </c>
      <c r="V37" s="9"/>
      <c r="W37" s="17">
        <f t="shared" si="6"/>
        <v>1.4</v>
      </c>
      <c r="X37" s="9">
        <f>VLOOKUP(R37,鋼筋號數!$A$3:$C$13,3,FALSE)*T37</f>
        <v>22.96</v>
      </c>
      <c r="Y37" s="4" t="s">
        <v>213</v>
      </c>
      <c r="Z37" s="9">
        <v>2</v>
      </c>
      <c r="AA37" s="9">
        <v>2</v>
      </c>
      <c r="AB37" s="9">
        <v>5</v>
      </c>
      <c r="AC37" s="9">
        <v>10</v>
      </c>
      <c r="AD37" s="9">
        <v>3783.2</v>
      </c>
      <c r="AE37" s="9"/>
      <c r="AF37" s="9"/>
      <c r="AG37" s="9">
        <v>135</v>
      </c>
      <c r="AH37" s="9">
        <f>VLOOKUP(Y37,鋼筋號數!$A$3:$C$13,3,FALSE)*Z37</f>
        <v>0.63339999999999996</v>
      </c>
      <c r="AI37" s="17">
        <f>ROUND(VLOOKUP(Y37,鋼筋號數!$A$3:$C$13,3,FALSE)*Z37/AB37/(N37-2*G37-VLOOKUP(Y37,鋼筋號數!$A$3:$C$13,2,FALSE))*100,2)</f>
        <v>0.37</v>
      </c>
      <c r="AJ37" s="9"/>
      <c r="AK37" s="9">
        <v>2E-3</v>
      </c>
      <c r="AL37" s="9">
        <v>0.85</v>
      </c>
      <c r="AM37" s="9">
        <v>1.1000000000000001</v>
      </c>
      <c r="AN37" s="9">
        <v>0.8</v>
      </c>
      <c r="AO37" s="9">
        <v>0.4</v>
      </c>
      <c r="AP37" s="9">
        <v>2.3E-2</v>
      </c>
      <c r="AQ37" s="9">
        <v>1.2E-2</v>
      </c>
      <c r="AR37">
        <v>0</v>
      </c>
      <c r="AS37" s="9" t="str">
        <f t="shared" si="7"/>
        <v>None</v>
      </c>
      <c r="AT37" s="9" t="b">
        <v>1</v>
      </c>
      <c r="AU37" s="7"/>
    </row>
    <row r="38" spans="1:47" x14ac:dyDescent="0.3">
      <c r="A38" s="9" t="s">
        <v>102</v>
      </c>
      <c r="B38" s="25"/>
      <c r="C38" s="9"/>
      <c r="D38" s="12">
        <f>1</f>
        <v>1</v>
      </c>
      <c r="E38" s="9"/>
      <c r="F38" s="9">
        <v>293</v>
      </c>
      <c r="G38" s="9">
        <v>2.5</v>
      </c>
      <c r="H38" s="9"/>
      <c r="I38" s="9">
        <v>0.32100000000000001</v>
      </c>
      <c r="J38" s="9">
        <v>150303.78</v>
      </c>
      <c r="K38" s="9">
        <v>40</v>
      </c>
      <c r="L38" s="9">
        <f t="shared" si="4"/>
        <v>32</v>
      </c>
      <c r="M38" s="9">
        <f>K38-2*G38-VLOOKUP(Y38,鋼筋號數!$A$3:$C$13,2,FALSE)</f>
        <v>34.046999999999997</v>
      </c>
      <c r="N38" s="9">
        <v>40</v>
      </c>
      <c r="O38" s="9">
        <f t="shared" si="5"/>
        <v>1600</v>
      </c>
      <c r="P38" s="9">
        <v>100</v>
      </c>
      <c r="Q38" s="9">
        <v>100</v>
      </c>
      <c r="R38" s="4" t="s">
        <v>12</v>
      </c>
      <c r="S38" s="4"/>
      <c r="T38" s="9">
        <v>8</v>
      </c>
      <c r="U38" s="9">
        <v>4221.6000000000004</v>
      </c>
      <c r="V38" s="9"/>
      <c r="W38" s="17">
        <f t="shared" si="6"/>
        <v>1.4</v>
      </c>
      <c r="X38" s="9">
        <f>VLOOKUP(R38,鋼筋號數!$A$3:$C$13,3,FALSE)*T38</f>
        <v>22.96</v>
      </c>
      <c r="Y38" s="4" t="s">
        <v>9</v>
      </c>
      <c r="Z38" s="9">
        <v>2</v>
      </c>
      <c r="AA38" s="9">
        <v>2</v>
      </c>
      <c r="AB38" s="9">
        <v>5</v>
      </c>
      <c r="AC38" s="9">
        <v>10</v>
      </c>
      <c r="AD38" s="9">
        <v>3742.4</v>
      </c>
      <c r="AE38" s="9"/>
      <c r="AF38" s="9"/>
      <c r="AG38" s="9">
        <v>135</v>
      </c>
      <c r="AH38" s="9">
        <f>VLOOKUP(Y38,鋼筋號數!$A$3:$C$13,3,FALSE)*Z38</f>
        <v>1.42</v>
      </c>
      <c r="AI38" s="17">
        <f>ROUND(VLOOKUP(Y38,鋼筋號數!$A$3:$C$13,3,FALSE)*Z38/AB38/(N38-2*G38-VLOOKUP(Y38,鋼筋號數!$A$3:$C$13,2,FALSE))*100,2)</f>
        <v>0.83</v>
      </c>
      <c r="AJ38" s="9"/>
      <c r="AK38" s="9">
        <v>2E-3</v>
      </c>
      <c r="AL38" s="9">
        <v>0.65</v>
      </c>
      <c r="AM38" s="9">
        <v>1.3</v>
      </c>
      <c r="AN38" s="9">
        <v>0.8</v>
      </c>
      <c r="AO38" s="9">
        <v>0.5</v>
      </c>
      <c r="AP38" s="9">
        <v>3.3000000000000002E-2</v>
      </c>
      <c r="AQ38" s="9">
        <v>1.2E-2</v>
      </c>
      <c r="AR38">
        <v>0</v>
      </c>
      <c r="AS38" s="9" t="str">
        <f t="shared" si="7"/>
        <v>None</v>
      </c>
      <c r="AT38" s="9" t="b">
        <v>1</v>
      </c>
      <c r="AU38" s="7"/>
    </row>
    <row r="39" spans="1:47" x14ac:dyDescent="0.3">
      <c r="A39" s="9" t="s">
        <v>103</v>
      </c>
      <c r="B39" s="25"/>
      <c r="C39" s="9"/>
      <c r="D39" s="12">
        <f>1</f>
        <v>1</v>
      </c>
      <c r="E39" s="9"/>
      <c r="F39" s="9">
        <v>293</v>
      </c>
      <c r="G39" s="9">
        <v>2.5</v>
      </c>
      <c r="H39" s="9"/>
      <c r="I39" s="9">
        <v>0.48099999999999998</v>
      </c>
      <c r="J39" s="9">
        <v>225455.66999999998</v>
      </c>
      <c r="K39" s="9">
        <v>40</v>
      </c>
      <c r="L39" s="9">
        <f t="shared" si="4"/>
        <v>32</v>
      </c>
      <c r="M39" s="9">
        <f>K39-2*G39-VLOOKUP(Y39,鋼筋號數!$A$3:$C$13,2,FALSE)</f>
        <v>34.046999999999997</v>
      </c>
      <c r="N39" s="9">
        <v>40</v>
      </c>
      <c r="O39" s="9">
        <f t="shared" si="5"/>
        <v>1600</v>
      </c>
      <c r="P39" s="9">
        <v>100</v>
      </c>
      <c r="Q39" s="9">
        <v>100</v>
      </c>
      <c r="R39" s="4" t="s">
        <v>12</v>
      </c>
      <c r="S39" s="4"/>
      <c r="T39" s="9">
        <v>8</v>
      </c>
      <c r="U39" s="9">
        <v>4221.6000000000004</v>
      </c>
      <c r="V39" s="9"/>
      <c r="W39" s="17">
        <f t="shared" si="6"/>
        <v>1.4</v>
      </c>
      <c r="X39" s="9">
        <f>VLOOKUP(R39,鋼筋號數!$A$3:$C$13,3,FALSE)*T39</f>
        <v>22.96</v>
      </c>
      <c r="Y39" s="4" t="s">
        <v>9</v>
      </c>
      <c r="Z39" s="9">
        <v>2</v>
      </c>
      <c r="AA39" s="9">
        <v>2</v>
      </c>
      <c r="AB39" s="9">
        <v>5</v>
      </c>
      <c r="AC39" s="9">
        <v>10</v>
      </c>
      <c r="AD39" s="9">
        <v>3742.4</v>
      </c>
      <c r="AE39" s="9"/>
      <c r="AF39" s="9"/>
      <c r="AG39" s="9">
        <v>135</v>
      </c>
      <c r="AH39" s="9">
        <f>VLOOKUP(Y39,鋼筋號數!$A$3:$C$13,3,FALSE)*Z39</f>
        <v>1.42</v>
      </c>
      <c r="AI39" s="17">
        <f>ROUND(VLOOKUP(Y39,鋼筋號數!$A$3:$C$13,3,FALSE)*Z39/AB39/(N39-2*G39-VLOOKUP(Y39,鋼筋號數!$A$3:$C$13,2,FALSE))*100,2)</f>
        <v>0.83</v>
      </c>
      <c r="AJ39" s="9"/>
      <c r="AK39" s="9">
        <v>2E-3</v>
      </c>
      <c r="AL39" s="9">
        <v>0.7</v>
      </c>
      <c r="AM39" s="9">
        <v>1.3</v>
      </c>
      <c r="AN39" s="9">
        <v>0.8</v>
      </c>
      <c r="AO39" s="9">
        <v>0.4</v>
      </c>
      <c r="AP39" s="9">
        <v>2.5000000000000001E-2</v>
      </c>
      <c r="AQ39" s="9">
        <v>1.7000000000000001E-2</v>
      </c>
      <c r="AR39">
        <v>0</v>
      </c>
      <c r="AS39" s="9" t="str">
        <f t="shared" si="7"/>
        <v>None</v>
      </c>
      <c r="AT39" s="9" t="b">
        <v>1</v>
      </c>
      <c r="AU39" s="7"/>
    </row>
    <row r="40" spans="1:47" x14ac:dyDescent="0.3">
      <c r="A40" s="9" t="s">
        <v>104</v>
      </c>
      <c r="B40" s="25"/>
      <c r="C40" s="9"/>
      <c r="D40" s="12">
        <f>1</f>
        <v>1</v>
      </c>
      <c r="E40" s="9"/>
      <c r="F40" s="9">
        <v>293</v>
      </c>
      <c r="G40" s="9">
        <v>2.5</v>
      </c>
      <c r="H40" s="9"/>
      <c r="I40" s="9">
        <v>0.16</v>
      </c>
      <c r="J40" s="9">
        <v>75151.89</v>
      </c>
      <c r="K40" s="9">
        <v>40</v>
      </c>
      <c r="L40" s="9">
        <f t="shared" si="4"/>
        <v>32</v>
      </c>
      <c r="M40" s="9">
        <f>K40-2*G40-VLOOKUP(Y40,鋼筋號數!$A$3:$C$13,2,FALSE)</f>
        <v>34.365000000000002</v>
      </c>
      <c r="N40" s="9">
        <v>40</v>
      </c>
      <c r="O40" s="9">
        <f t="shared" si="5"/>
        <v>1600</v>
      </c>
      <c r="P40" s="9">
        <v>160</v>
      </c>
      <c r="Q40" s="9">
        <v>160</v>
      </c>
      <c r="R40" s="4" t="s">
        <v>12</v>
      </c>
      <c r="S40" s="4"/>
      <c r="T40" s="9">
        <v>12</v>
      </c>
      <c r="U40" s="9">
        <v>4221.6000000000004</v>
      </c>
      <c r="V40" s="9"/>
      <c r="W40" s="17">
        <f t="shared" si="6"/>
        <v>2.2000000000000002</v>
      </c>
      <c r="X40" s="9">
        <f>VLOOKUP(R40,鋼筋號數!$A$3:$C$13,3,FALSE)*T40</f>
        <v>34.44</v>
      </c>
      <c r="Y40" s="4" t="s">
        <v>213</v>
      </c>
      <c r="Z40" s="9">
        <v>4</v>
      </c>
      <c r="AA40" s="9">
        <v>4</v>
      </c>
      <c r="AB40" s="9">
        <v>5</v>
      </c>
      <c r="AC40" s="9">
        <v>10</v>
      </c>
      <c r="AD40" s="9">
        <v>3783.2</v>
      </c>
      <c r="AE40" s="9"/>
      <c r="AF40" s="9"/>
      <c r="AG40" s="9">
        <v>135</v>
      </c>
      <c r="AH40" s="9">
        <f>VLOOKUP(Y40,鋼筋號數!$A$3:$C$13,3,FALSE)*Z40</f>
        <v>1.2667999999999999</v>
      </c>
      <c r="AI40" s="17">
        <f>ROUND(VLOOKUP(Y40,鋼筋號數!$A$3:$C$13,3,FALSE)*Z40/AB40/(N40-2*G40-VLOOKUP(Y40,鋼筋號數!$A$3:$C$13,2,FALSE))*100,2)</f>
        <v>0.74</v>
      </c>
      <c r="AJ40" s="9"/>
      <c r="AK40" s="9">
        <v>2E-3</v>
      </c>
      <c r="AL40" s="9">
        <v>0.85</v>
      </c>
      <c r="AM40" s="9">
        <v>1.3</v>
      </c>
      <c r="AN40" s="9">
        <v>0.8</v>
      </c>
      <c r="AO40" s="9">
        <v>0.5</v>
      </c>
      <c r="AP40" s="9">
        <v>4.9000000000000002E-2</v>
      </c>
      <c r="AQ40" s="9">
        <v>1.4999999999999999E-2</v>
      </c>
      <c r="AR40">
        <v>0</v>
      </c>
      <c r="AS40" s="9" t="str">
        <f t="shared" si="7"/>
        <v>None</v>
      </c>
      <c r="AT40" s="19" t="s">
        <v>217</v>
      </c>
      <c r="AU40" s="7"/>
    </row>
    <row r="41" spans="1:47" x14ac:dyDescent="0.3">
      <c r="A41" s="9" t="s">
        <v>105</v>
      </c>
      <c r="B41" s="25"/>
      <c r="C41" s="9"/>
      <c r="D41" s="12">
        <f>1</f>
        <v>1</v>
      </c>
      <c r="E41" s="9"/>
      <c r="F41" s="9">
        <v>293</v>
      </c>
      <c r="G41" s="9">
        <v>2.5</v>
      </c>
      <c r="H41" s="9"/>
      <c r="I41" s="9">
        <v>0.16</v>
      </c>
      <c r="J41" s="9">
        <v>75151.89</v>
      </c>
      <c r="K41" s="9">
        <v>40</v>
      </c>
      <c r="L41" s="9">
        <f t="shared" si="4"/>
        <v>32</v>
      </c>
      <c r="M41" s="9">
        <f>K41-2*G41-VLOOKUP(Y41,鋼筋號數!$A$3:$C$13,2,FALSE)</f>
        <v>34.046999999999997</v>
      </c>
      <c r="N41" s="9">
        <v>40</v>
      </c>
      <c r="O41" s="9">
        <f t="shared" si="5"/>
        <v>1600</v>
      </c>
      <c r="P41" s="9">
        <v>160</v>
      </c>
      <c r="Q41" s="9">
        <v>160</v>
      </c>
      <c r="R41" s="4" t="s">
        <v>12</v>
      </c>
      <c r="S41" s="4"/>
      <c r="T41" s="9">
        <v>12</v>
      </c>
      <c r="U41" s="9">
        <v>4221.6000000000004</v>
      </c>
      <c r="V41" s="9"/>
      <c r="W41" s="17">
        <f t="shared" si="6"/>
        <v>2.2000000000000002</v>
      </c>
      <c r="X41" s="9">
        <f>VLOOKUP(R41,鋼筋號數!$A$3:$C$13,3,FALSE)*T41</f>
        <v>34.44</v>
      </c>
      <c r="Y41" s="4" t="s">
        <v>9</v>
      </c>
      <c r="Z41" s="9">
        <v>4</v>
      </c>
      <c r="AA41" s="9">
        <v>4</v>
      </c>
      <c r="AB41" s="9">
        <v>5</v>
      </c>
      <c r="AC41" s="9">
        <v>10</v>
      </c>
      <c r="AD41" s="9">
        <v>3742.4</v>
      </c>
      <c r="AE41" s="9"/>
      <c r="AF41" s="9"/>
      <c r="AG41" s="9">
        <v>135</v>
      </c>
      <c r="AH41" s="9">
        <f>VLOOKUP(Y41,鋼筋號數!$A$3:$C$13,3,FALSE)*Z41</f>
        <v>2.84</v>
      </c>
      <c r="AI41" s="17">
        <f>ROUND(VLOOKUP(Y41,鋼筋號數!$A$3:$C$13,3,FALSE)*Z41/AB41/(N41-2*G41-VLOOKUP(Y41,鋼筋號數!$A$3:$C$13,2,FALSE))*100,2)</f>
        <v>1.67</v>
      </c>
      <c r="AJ41" s="9"/>
      <c r="AK41" s="9">
        <v>2E-3</v>
      </c>
      <c r="AL41" s="9">
        <v>0.8</v>
      </c>
      <c r="AM41" s="9">
        <v>1.3</v>
      </c>
      <c r="AN41" s="9">
        <v>0.8</v>
      </c>
      <c r="AO41" s="9">
        <v>0.5</v>
      </c>
      <c r="AP41" s="9">
        <v>5.1999999999999998E-2</v>
      </c>
      <c r="AQ41" s="9">
        <v>1.4999999999999999E-2</v>
      </c>
      <c r="AR41">
        <v>0</v>
      </c>
      <c r="AS41" s="9" t="str">
        <f t="shared" si="7"/>
        <v>None</v>
      </c>
      <c r="AT41" s="19" t="s">
        <v>217</v>
      </c>
      <c r="AU41" s="7"/>
    </row>
    <row r="42" spans="1:47" x14ac:dyDescent="0.3">
      <c r="A42" s="9" t="s">
        <v>106</v>
      </c>
      <c r="B42" s="25"/>
      <c r="C42" s="9"/>
      <c r="D42" s="12">
        <f>1</f>
        <v>1</v>
      </c>
      <c r="E42" s="9"/>
      <c r="F42" s="9">
        <v>293</v>
      </c>
      <c r="G42" s="9">
        <v>2.5</v>
      </c>
      <c r="H42" s="9"/>
      <c r="I42" s="9">
        <v>0.32100000000000001</v>
      </c>
      <c r="J42" s="9">
        <v>150303.78</v>
      </c>
      <c r="K42" s="9">
        <v>40</v>
      </c>
      <c r="L42" s="9">
        <f t="shared" si="4"/>
        <v>32</v>
      </c>
      <c r="M42" s="9">
        <f>K42-2*G42-VLOOKUP(Y42,鋼筋號數!$A$3:$C$13,2,FALSE)</f>
        <v>34.365000000000002</v>
      </c>
      <c r="N42" s="9">
        <v>40</v>
      </c>
      <c r="O42" s="9">
        <f t="shared" si="5"/>
        <v>1600</v>
      </c>
      <c r="P42" s="9">
        <v>160</v>
      </c>
      <c r="Q42" s="9">
        <v>160</v>
      </c>
      <c r="R42" s="4" t="s">
        <v>12</v>
      </c>
      <c r="S42" s="4"/>
      <c r="T42" s="9">
        <v>12</v>
      </c>
      <c r="U42" s="9">
        <v>4221.6000000000004</v>
      </c>
      <c r="V42" s="9"/>
      <c r="W42" s="17">
        <f t="shared" si="6"/>
        <v>2.2000000000000002</v>
      </c>
      <c r="X42" s="9">
        <f>VLOOKUP(R42,鋼筋號數!$A$3:$C$13,3,FALSE)*T42</f>
        <v>34.44</v>
      </c>
      <c r="Y42" s="4" t="s">
        <v>213</v>
      </c>
      <c r="Z42" s="9">
        <v>4</v>
      </c>
      <c r="AA42" s="9">
        <v>4</v>
      </c>
      <c r="AB42" s="9">
        <v>5</v>
      </c>
      <c r="AC42" s="9">
        <v>10</v>
      </c>
      <c r="AD42" s="9">
        <v>3783.2</v>
      </c>
      <c r="AE42" s="9"/>
      <c r="AF42" s="9"/>
      <c r="AG42" s="9">
        <v>135</v>
      </c>
      <c r="AH42" s="9">
        <f>VLOOKUP(Y42,鋼筋號數!$A$3:$C$13,3,FALSE)*Z42</f>
        <v>1.2667999999999999</v>
      </c>
      <c r="AI42" s="17">
        <f>ROUND(VLOOKUP(Y42,鋼筋號數!$A$3:$C$13,3,FALSE)*Z42/AB42/(N42-2*G42-VLOOKUP(Y42,鋼筋號數!$A$3:$C$13,2,FALSE))*100,2)</f>
        <v>0.74</v>
      </c>
      <c r="AJ42" s="9"/>
      <c r="AK42" s="9">
        <v>3.0000000000000001E-3</v>
      </c>
      <c r="AL42" s="9">
        <v>0.5</v>
      </c>
      <c r="AM42" s="9">
        <v>1.3</v>
      </c>
      <c r="AN42" s="9">
        <v>0.8</v>
      </c>
      <c r="AO42" s="9">
        <v>0.5</v>
      </c>
      <c r="AP42" s="9">
        <v>3.5000000000000003E-2</v>
      </c>
      <c r="AQ42" s="9">
        <v>1.4999999999999999E-2</v>
      </c>
      <c r="AR42">
        <v>0</v>
      </c>
      <c r="AS42" s="9" t="str">
        <f t="shared" si="7"/>
        <v>None</v>
      </c>
      <c r="AT42" s="19" t="s">
        <v>217</v>
      </c>
      <c r="AU42" s="7"/>
    </row>
    <row r="43" spans="1:47" x14ac:dyDescent="0.3">
      <c r="A43" s="9" t="s">
        <v>107</v>
      </c>
      <c r="B43" s="25"/>
      <c r="C43" s="9"/>
      <c r="D43" s="12">
        <f>1</f>
        <v>1</v>
      </c>
      <c r="E43" s="9"/>
      <c r="F43" s="9">
        <v>293</v>
      </c>
      <c r="G43" s="9">
        <v>2.5</v>
      </c>
      <c r="H43" s="9"/>
      <c r="I43" s="9">
        <v>0.32100000000000001</v>
      </c>
      <c r="J43" s="9">
        <v>150303.78</v>
      </c>
      <c r="K43" s="9">
        <v>40</v>
      </c>
      <c r="L43" s="9">
        <f t="shared" si="4"/>
        <v>32</v>
      </c>
      <c r="M43" s="9">
        <f>K43-2*G43-VLOOKUP(Y43,鋼筋號數!$A$3:$C$13,2,FALSE)</f>
        <v>34.046999999999997</v>
      </c>
      <c r="N43" s="9">
        <v>40</v>
      </c>
      <c r="O43" s="9">
        <f t="shared" si="5"/>
        <v>1600</v>
      </c>
      <c r="P43" s="9">
        <v>160</v>
      </c>
      <c r="Q43" s="9">
        <v>160</v>
      </c>
      <c r="R43" s="4" t="s">
        <v>12</v>
      </c>
      <c r="S43" s="4"/>
      <c r="T43" s="9">
        <v>12</v>
      </c>
      <c r="U43" s="9">
        <v>4221.6000000000004</v>
      </c>
      <c r="V43" s="9"/>
      <c r="W43" s="17">
        <f t="shared" si="6"/>
        <v>2.2000000000000002</v>
      </c>
      <c r="X43" s="9">
        <f>VLOOKUP(R43,鋼筋號數!$A$3:$C$13,3,FALSE)*T43</f>
        <v>34.44</v>
      </c>
      <c r="Y43" s="4" t="s">
        <v>9</v>
      </c>
      <c r="Z43" s="9">
        <v>4</v>
      </c>
      <c r="AA43" s="9">
        <v>4</v>
      </c>
      <c r="AB43" s="9">
        <v>5</v>
      </c>
      <c r="AC43" s="9">
        <v>10</v>
      </c>
      <c r="AD43" s="9">
        <v>3742.4</v>
      </c>
      <c r="AE43" s="9"/>
      <c r="AF43" s="9"/>
      <c r="AG43" s="9">
        <v>135</v>
      </c>
      <c r="AH43" s="9">
        <f>VLOOKUP(Y43,鋼筋號數!$A$3:$C$13,3,FALSE)*Z43</f>
        <v>2.84</v>
      </c>
      <c r="AI43" s="17">
        <f>ROUND(VLOOKUP(Y43,鋼筋號數!$A$3:$C$13,3,FALSE)*Z43/AB43/(N43-2*G43-VLOOKUP(Y43,鋼筋號數!$A$3:$C$13,2,FALSE))*100,2)</f>
        <v>1.67</v>
      </c>
      <c r="AJ43" s="9"/>
      <c r="AK43" s="9">
        <v>2E-3</v>
      </c>
      <c r="AL43" s="9">
        <v>0.55000000000000004</v>
      </c>
      <c r="AM43" s="9">
        <v>1.3</v>
      </c>
      <c r="AN43" s="9">
        <v>0.8</v>
      </c>
      <c r="AO43" s="9">
        <v>0.5</v>
      </c>
      <c r="AP43" s="9">
        <v>0.05</v>
      </c>
      <c r="AQ43" s="9">
        <v>1.4999999999999999E-2</v>
      </c>
      <c r="AR43">
        <v>0</v>
      </c>
      <c r="AS43" s="9" t="str">
        <f t="shared" si="7"/>
        <v>None</v>
      </c>
      <c r="AT43" s="19" t="s">
        <v>217</v>
      </c>
      <c r="AU43" s="7"/>
    </row>
    <row r="44" spans="1:47" x14ac:dyDescent="0.3">
      <c r="A44" s="9" t="s">
        <v>108</v>
      </c>
      <c r="B44" s="25"/>
      <c r="C44" s="9"/>
      <c r="D44" s="12">
        <f>1</f>
        <v>1</v>
      </c>
      <c r="E44" s="9"/>
      <c r="F44" s="9">
        <v>293</v>
      </c>
      <c r="G44" s="9">
        <v>2.5</v>
      </c>
      <c r="H44" s="9"/>
      <c r="I44" s="9">
        <v>0.48099999999999998</v>
      </c>
      <c r="J44" s="9">
        <v>225455.66999999998</v>
      </c>
      <c r="K44" s="9">
        <v>40</v>
      </c>
      <c r="L44" s="9">
        <f t="shared" si="4"/>
        <v>32</v>
      </c>
      <c r="M44" s="9">
        <f>K44-2*G44-VLOOKUP(Y44,鋼筋號數!$A$3:$C$13,2,FALSE)</f>
        <v>34.365000000000002</v>
      </c>
      <c r="N44" s="9">
        <v>40</v>
      </c>
      <c r="O44" s="9">
        <f t="shared" si="5"/>
        <v>1600</v>
      </c>
      <c r="P44" s="9">
        <v>160</v>
      </c>
      <c r="Q44" s="9">
        <v>160</v>
      </c>
      <c r="R44" s="4" t="s">
        <v>12</v>
      </c>
      <c r="S44" s="4"/>
      <c r="T44" s="9">
        <v>12</v>
      </c>
      <c r="U44" s="9">
        <v>4221.6000000000004</v>
      </c>
      <c r="V44" s="9"/>
      <c r="W44" s="17">
        <f t="shared" si="6"/>
        <v>2.2000000000000002</v>
      </c>
      <c r="X44" s="9">
        <f>VLOOKUP(R44,鋼筋號數!$A$3:$C$13,3,FALSE)*T44</f>
        <v>34.44</v>
      </c>
      <c r="Y44" s="4" t="s">
        <v>213</v>
      </c>
      <c r="Z44" s="9">
        <v>4</v>
      </c>
      <c r="AA44" s="9">
        <v>4</v>
      </c>
      <c r="AB44" s="9">
        <v>5</v>
      </c>
      <c r="AC44" s="9">
        <v>10</v>
      </c>
      <c r="AD44" s="9">
        <v>3783.2</v>
      </c>
      <c r="AE44" s="9"/>
      <c r="AF44" s="9"/>
      <c r="AG44" s="9">
        <v>135</v>
      </c>
      <c r="AH44" s="9">
        <f>VLOOKUP(Y44,鋼筋號數!$A$3:$C$13,3,FALSE)*Z44</f>
        <v>1.2667999999999999</v>
      </c>
      <c r="AI44" s="17">
        <f>ROUND(VLOOKUP(Y44,鋼筋號數!$A$3:$C$13,3,FALSE)*Z44/AB44/(N44-2*G44-VLOOKUP(Y44,鋼筋號數!$A$3:$C$13,2,FALSE))*100,2)</f>
        <v>0.74</v>
      </c>
      <c r="AJ44" s="9"/>
      <c r="AK44" s="9">
        <v>2E-3</v>
      </c>
      <c r="AL44" s="9">
        <v>0.55000000000000004</v>
      </c>
      <c r="AM44" s="9">
        <v>1.3</v>
      </c>
      <c r="AN44" s="9">
        <v>0.8</v>
      </c>
      <c r="AO44" s="9">
        <v>0.45</v>
      </c>
      <c r="AP44" s="9">
        <v>2.1999999999999999E-2</v>
      </c>
      <c r="AQ44" s="9">
        <v>1.4999999999999999E-2</v>
      </c>
      <c r="AR44">
        <v>0</v>
      </c>
      <c r="AS44" s="9" t="str">
        <f t="shared" si="7"/>
        <v>None</v>
      </c>
      <c r="AT44" s="19" t="s">
        <v>217</v>
      </c>
      <c r="AU44" s="7"/>
    </row>
    <row r="45" spans="1:47" x14ac:dyDescent="0.3">
      <c r="A45" s="9" t="s">
        <v>109</v>
      </c>
      <c r="B45" s="25"/>
      <c r="C45" s="9"/>
      <c r="D45" s="12">
        <f>1</f>
        <v>1</v>
      </c>
      <c r="E45" s="9"/>
      <c r="F45" s="9">
        <v>293</v>
      </c>
      <c r="G45" s="9">
        <v>2.5</v>
      </c>
      <c r="H45" s="9"/>
      <c r="I45" s="9">
        <v>0.48099999999999998</v>
      </c>
      <c r="J45" s="9">
        <v>225455.66999999998</v>
      </c>
      <c r="K45" s="9">
        <v>40</v>
      </c>
      <c r="L45" s="9">
        <f t="shared" si="4"/>
        <v>32</v>
      </c>
      <c r="M45" s="9">
        <f>K45-2*G45-VLOOKUP(Y45,鋼筋號數!$A$3:$C$13,2,FALSE)</f>
        <v>34.046999999999997</v>
      </c>
      <c r="N45" s="9">
        <v>40</v>
      </c>
      <c r="O45" s="9">
        <f t="shared" si="5"/>
        <v>1600</v>
      </c>
      <c r="P45" s="9">
        <v>160</v>
      </c>
      <c r="Q45" s="9">
        <v>160</v>
      </c>
      <c r="R45" s="4" t="s">
        <v>12</v>
      </c>
      <c r="S45" s="9"/>
      <c r="T45" s="9">
        <v>12</v>
      </c>
      <c r="U45" s="9">
        <v>4221.6000000000004</v>
      </c>
      <c r="V45" s="9"/>
      <c r="W45" s="17">
        <f t="shared" si="6"/>
        <v>2.2000000000000002</v>
      </c>
      <c r="X45" s="9">
        <f>VLOOKUP(R45,鋼筋號數!$A$3:$C$13,3,FALSE)*T45</f>
        <v>34.44</v>
      </c>
      <c r="Y45" s="4" t="s">
        <v>9</v>
      </c>
      <c r="Z45" s="9">
        <v>4</v>
      </c>
      <c r="AA45" s="9">
        <v>4</v>
      </c>
      <c r="AB45" s="9">
        <v>5</v>
      </c>
      <c r="AC45" s="9">
        <v>10</v>
      </c>
      <c r="AD45" s="9">
        <v>3742.4</v>
      </c>
      <c r="AE45" s="9"/>
      <c r="AF45" s="9"/>
      <c r="AG45" s="9">
        <v>135</v>
      </c>
      <c r="AH45" s="9">
        <f>VLOOKUP(Y45,鋼筋號數!$A$3:$C$13,3,FALSE)*Z45</f>
        <v>2.84</v>
      </c>
      <c r="AI45" s="17">
        <f>ROUND(VLOOKUP(Y45,鋼筋號數!$A$3:$C$13,3,FALSE)*Z45/AB45/(N45-2*G45-VLOOKUP(Y45,鋼筋號數!$A$3:$C$13,2,FALSE))*100,2)</f>
        <v>1.67</v>
      </c>
      <c r="AJ45" s="9"/>
      <c r="AK45" s="9">
        <v>2E-3</v>
      </c>
      <c r="AL45" s="9">
        <v>0.55000000000000004</v>
      </c>
      <c r="AM45" s="9">
        <v>1.3</v>
      </c>
      <c r="AN45" s="9">
        <v>0.8</v>
      </c>
      <c r="AO45" s="9">
        <v>0.5</v>
      </c>
      <c r="AP45" s="9">
        <v>4.4999999999999998E-2</v>
      </c>
      <c r="AQ45" s="9">
        <v>0.02</v>
      </c>
      <c r="AR45">
        <v>0</v>
      </c>
      <c r="AS45" s="9" t="str">
        <f t="shared" si="7"/>
        <v>None</v>
      </c>
      <c r="AT45" s="19" t="s">
        <v>217</v>
      </c>
      <c r="AU45" s="7"/>
    </row>
    <row r="46" spans="1:47" x14ac:dyDescent="0.3">
      <c r="A46" s="9" t="s">
        <v>110</v>
      </c>
      <c r="B46" s="25" t="s">
        <v>199</v>
      </c>
      <c r="C46" s="9"/>
      <c r="D46" s="9">
        <f>1</f>
        <v>1</v>
      </c>
      <c r="E46" s="9"/>
      <c r="F46" s="9">
        <v>533.9</v>
      </c>
      <c r="G46" s="9">
        <v>2.5</v>
      </c>
      <c r="H46" s="9"/>
      <c r="I46" s="9">
        <v>0.28999999999999998</v>
      </c>
      <c r="J46" s="9">
        <v>557332.65680399991</v>
      </c>
      <c r="K46" s="9">
        <v>60</v>
      </c>
      <c r="L46" s="9">
        <f t="shared" si="4"/>
        <v>48</v>
      </c>
      <c r="M46" s="9">
        <f>K46-2*G46-VLOOKUP(Y46,鋼筋號數!$A$3:$C$13,2,FALSE)</f>
        <v>54.046999999999997</v>
      </c>
      <c r="N46" s="9">
        <v>60</v>
      </c>
      <c r="O46" s="9">
        <f t="shared" si="5"/>
        <v>3600</v>
      </c>
      <c r="P46" s="9">
        <v>215</v>
      </c>
      <c r="Q46" s="9">
        <v>215</v>
      </c>
      <c r="R46" s="4" t="s">
        <v>11</v>
      </c>
      <c r="S46" s="9"/>
      <c r="T46" s="9">
        <v>24</v>
      </c>
      <c r="U46" s="9">
        <v>4721.3</v>
      </c>
      <c r="V46" s="9"/>
      <c r="W46" s="17">
        <f t="shared" si="6"/>
        <v>1.3</v>
      </c>
      <c r="X46" s="9">
        <f>VLOOKUP(R46,鋼筋號數!$A$3:$C$13,3,FALSE)*T46</f>
        <v>47.76</v>
      </c>
      <c r="Y46" s="4" t="s">
        <v>9</v>
      </c>
      <c r="Z46" s="9">
        <v>4</v>
      </c>
      <c r="AA46" s="9">
        <v>4</v>
      </c>
      <c r="AB46" s="9">
        <v>10</v>
      </c>
      <c r="AC46" s="9">
        <v>10</v>
      </c>
      <c r="AD46" s="9">
        <v>3640.4</v>
      </c>
      <c r="AE46" s="9"/>
      <c r="AF46" s="9"/>
      <c r="AG46" s="9">
        <v>135</v>
      </c>
      <c r="AH46" s="9">
        <f>VLOOKUP(Y46,鋼筋號數!$A$3:$C$13,3,FALSE)*Z46</f>
        <v>2.84</v>
      </c>
      <c r="AI46" s="17">
        <f>ROUND(VLOOKUP(Y46,鋼筋號數!$A$3:$C$13,3,FALSE)*Z46/AB46/(N46-2*G46-VLOOKUP(Y46,鋼筋號數!$A$3:$C$13,2,FALSE))*100,2)</f>
        <v>0.53</v>
      </c>
      <c r="AJ46" s="9"/>
      <c r="AK46" s="9">
        <v>3.0000000000000001E-3</v>
      </c>
      <c r="AL46" s="9">
        <v>0.65</v>
      </c>
      <c r="AM46" s="9">
        <v>1.1000000000000001</v>
      </c>
      <c r="AN46" s="9">
        <v>0.7</v>
      </c>
      <c r="AO46" s="9">
        <v>0.5</v>
      </c>
      <c r="AP46" s="9">
        <v>2.8000000000000001E-2</v>
      </c>
      <c r="AQ46" s="9">
        <v>0.02</v>
      </c>
      <c r="AR46">
        <v>0</v>
      </c>
      <c r="AS46" s="9" t="str">
        <f t="shared" si="7"/>
        <v>None</v>
      </c>
      <c r="AT46" s="19" t="s">
        <v>217</v>
      </c>
    </row>
    <row r="47" spans="1:47" x14ac:dyDescent="0.3">
      <c r="A47" s="9" t="s">
        <v>111</v>
      </c>
      <c r="B47" s="25"/>
      <c r="C47" s="9"/>
      <c r="D47" s="9">
        <f>1</f>
        <v>1</v>
      </c>
      <c r="E47" s="9"/>
      <c r="F47" s="9">
        <v>533.9</v>
      </c>
      <c r="G47" s="9">
        <v>2.5</v>
      </c>
      <c r="H47" s="9"/>
      <c r="I47" s="9">
        <v>0.28999999999999998</v>
      </c>
      <c r="J47" s="9">
        <v>557332.65680399991</v>
      </c>
      <c r="K47" s="9">
        <v>60</v>
      </c>
      <c r="L47" s="9">
        <f t="shared" si="4"/>
        <v>48</v>
      </c>
      <c r="M47" s="9">
        <f>K47-2*G47-VLOOKUP(Y47,鋼筋號數!$A$3:$C$13,2,FALSE)</f>
        <v>54.046999999999997</v>
      </c>
      <c r="N47" s="9">
        <v>60</v>
      </c>
      <c r="O47" s="9">
        <f t="shared" si="5"/>
        <v>3600</v>
      </c>
      <c r="P47" s="9">
        <v>215</v>
      </c>
      <c r="Q47" s="9">
        <v>215</v>
      </c>
      <c r="R47" s="4" t="s">
        <v>11</v>
      </c>
      <c r="S47" s="9"/>
      <c r="T47" s="9">
        <v>24</v>
      </c>
      <c r="U47" s="9">
        <v>6801.5</v>
      </c>
      <c r="V47" s="9"/>
      <c r="W47" s="17">
        <f t="shared" si="6"/>
        <v>1.3</v>
      </c>
      <c r="X47" s="9">
        <f>VLOOKUP(R47,鋼筋號數!$A$3:$C$13,3,FALSE)*T47</f>
        <v>47.76</v>
      </c>
      <c r="Y47" s="4" t="s">
        <v>9</v>
      </c>
      <c r="Z47" s="9">
        <v>4</v>
      </c>
      <c r="AA47" s="9">
        <v>4</v>
      </c>
      <c r="AB47" s="9">
        <v>10</v>
      </c>
      <c r="AC47" s="9">
        <v>10</v>
      </c>
      <c r="AD47" s="9">
        <v>3640.4</v>
      </c>
      <c r="AE47" s="9"/>
      <c r="AF47" s="9"/>
      <c r="AG47" s="9">
        <v>135</v>
      </c>
      <c r="AH47" s="9">
        <f>VLOOKUP(Y47,鋼筋號數!$A$3:$C$13,3,FALSE)*Z47</f>
        <v>2.84</v>
      </c>
      <c r="AI47" s="17">
        <f>ROUND(VLOOKUP(Y47,鋼筋號數!$A$3:$C$13,3,FALSE)*Z47/AB47/(N47-2*G47-VLOOKUP(Y47,鋼筋號數!$A$3:$C$13,2,FALSE))*100,2)</f>
        <v>0.53</v>
      </c>
      <c r="AJ47" s="9"/>
      <c r="AK47" s="9">
        <v>3.0000000000000001E-3</v>
      </c>
      <c r="AL47" s="9">
        <v>0.7</v>
      </c>
      <c r="AM47" s="9">
        <v>1.1000000000000001</v>
      </c>
      <c r="AN47" s="9">
        <v>0.7</v>
      </c>
      <c r="AO47" s="9">
        <v>0.5</v>
      </c>
      <c r="AP47" s="9">
        <v>0.03</v>
      </c>
      <c r="AQ47" s="9">
        <v>0.02</v>
      </c>
      <c r="AR47">
        <v>0</v>
      </c>
      <c r="AS47" s="9" t="str">
        <f t="shared" si="7"/>
        <v>None</v>
      </c>
      <c r="AT47" s="19" t="s">
        <v>217</v>
      </c>
    </row>
    <row r="48" spans="1:47" x14ac:dyDescent="0.3">
      <c r="A48" s="9" t="s">
        <v>112</v>
      </c>
      <c r="B48" s="25"/>
      <c r="C48" s="9"/>
      <c r="D48" s="9">
        <f>1</f>
        <v>1</v>
      </c>
      <c r="E48" s="9"/>
      <c r="F48" s="9">
        <v>533.9</v>
      </c>
      <c r="G48" s="9">
        <v>2.5</v>
      </c>
      <c r="H48" s="9"/>
      <c r="I48" s="9">
        <v>0.28999999999999998</v>
      </c>
      <c r="J48" s="9">
        <v>557332.65680399991</v>
      </c>
      <c r="K48" s="9">
        <v>60</v>
      </c>
      <c r="L48" s="9">
        <f t="shared" si="4"/>
        <v>48</v>
      </c>
      <c r="M48" s="9">
        <f>K48-2*G48-VLOOKUP(Y48,鋼筋號數!$A$3:$C$13,2,FALSE)</f>
        <v>54.046999999999997</v>
      </c>
      <c r="N48" s="9">
        <v>60</v>
      </c>
      <c r="O48" s="9">
        <f t="shared" si="5"/>
        <v>3600</v>
      </c>
      <c r="P48" s="9">
        <v>215</v>
      </c>
      <c r="Q48" s="9">
        <v>215</v>
      </c>
      <c r="R48" s="4" t="s">
        <v>11</v>
      </c>
      <c r="S48" s="9"/>
      <c r="T48" s="9">
        <v>24</v>
      </c>
      <c r="U48" s="9">
        <v>6801.5</v>
      </c>
      <c r="V48" s="9"/>
      <c r="W48" s="17">
        <f t="shared" si="6"/>
        <v>1.3</v>
      </c>
      <c r="X48" s="9">
        <f>VLOOKUP(R48,鋼筋號數!$A$3:$C$13,3,FALSE)*T48</f>
        <v>47.76</v>
      </c>
      <c r="Y48" s="9" t="s">
        <v>9</v>
      </c>
      <c r="Z48" s="9">
        <v>4</v>
      </c>
      <c r="AA48" s="9">
        <v>4</v>
      </c>
      <c r="AB48" s="9">
        <v>10</v>
      </c>
      <c r="AC48" s="9">
        <v>10</v>
      </c>
      <c r="AD48" s="9">
        <v>6352.9</v>
      </c>
      <c r="AE48" s="9"/>
      <c r="AF48" s="9"/>
      <c r="AG48" s="9">
        <v>135</v>
      </c>
      <c r="AH48" s="9">
        <f>VLOOKUP(Y48,鋼筋號數!$A$3:$C$13,3,FALSE)*Z48</f>
        <v>2.84</v>
      </c>
      <c r="AI48" s="17">
        <f>ROUND(VLOOKUP(Y48,鋼筋號數!$A$3:$C$13,3,FALSE)*Z48/AB48/(N48-2*G48-VLOOKUP(Y48,鋼筋號數!$A$3:$C$13,2,FALSE))*100,2)</f>
        <v>0.53</v>
      </c>
      <c r="AJ48" s="9"/>
      <c r="AK48" s="20">
        <v>3.0000000000000001E-3</v>
      </c>
      <c r="AL48" s="20">
        <v>0.7</v>
      </c>
      <c r="AM48" s="20">
        <v>1.2</v>
      </c>
      <c r="AN48" s="20">
        <v>0.7</v>
      </c>
      <c r="AO48" s="20">
        <v>0.5</v>
      </c>
      <c r="AP48" s="20">
        <v>0.03</v>
      </c>
      <c r="AQ48" s="20">
        <v>2.1999999999999999E-2</v>
      </c>
      <c r="AR48">
        <v>0</v>
      </c>
      <c r="AS48" s="9" t="b">
        <f t="shared" si="7"/>
        <v>1</v>
      </c>
      <c r="AT48" s="9" t="b">
        <v>1</v>
      </c>
    </row>
    <row r="49" spans="1:46" x14ac:dyDescent="0.3">
      <c r="A49" s="9" t="s">
        <v>113</v>
      </c>
      <c r="B49" s="25"/>
      <c r="C49" s="9"/>
      <c r="D49" s="9">
        <f>1</f>
        <v>1</v>
      </c>
      <c r="E49" s="9"/>
      <c r="F49" s="9">
        <v>533.9</v>
      </c>
      <c r="G49" s="9">
        <v>2.5</v>
      </c>
      <c r="H49" s="9"/>
      <c r="I49" s="9">
        <v>0.28999999999999998</v>
      </c>
      <c r="J49" s="9">
        <v>557332.65680399991</v>
      </c>
      <c r="K49" s="9">
        <v>60</v>
      </c>
      <c r="L49" s="9">
        <f t="shared" si="4"/>
        <v>48</v>
      </c>
      <c r="M49" s="9">
        <f>K49-2*G49-VLOOKUP(Y49,鋼筋號數!$A$3:$C$13,2,FALSE)</f>
        <v>54.046999999999997</v>
      </c>
      <c r="N49" s="9">
        <v>60</v>
      </c>
      <c r="O49" s="9">
        <f t="shared" si="5"/>
        <v>3600</v>
      </c>
      <c r="P49" s="9">
        <v>215</v>
      </c>
      <c r="Q49" s="9">
        <v>215</v>
      </c>
      <c r="R49" s="4" t="s">
        <v>11</v>
      </c>
      <c r="S49" s="9"/>
      <c r="T49" s="9">
        <v>24</v>
      </c>
      <c r="U49" s="9">
        <v>6801.5</v>
      </c>
      <c r="V49" s="9"/>
      <c r="W49" s="17">
        <f t="shared" si="6"/>
        <v>1.3</v>
      </c>
      <c r="X49" s="9">
        <f>VLOOKUP(R49,鋼筋號數!$A$3:$C$13,3,FALSE)*T49</f>
        <v>47.76</v>
      </c>
      <c r="Y49" s="9" t="s">
        <v>9</v>
      </c>
      <c r="Z49" s="9">
        <v>4</v>
      </c>
      <c r="AA49" s="9">
        <v>4</v>
      </c>
      <c r="AB49" s="9">
        <v>10</v>
      </c>
      <c r="AC49" s="9">
        <v>10</v>
      </c>
      <c r="AD49" s="9">
        <v>6352.9</v>
      </c>
      <c r="AE49" s="9"/>
      <c r="AF49" s="9"/>
      <c r="AG49" s="9">
        <v>135</v>
      </c>
      <c r="AH49" s="9">
        <f>VLOOKUP(Y49,鋼筋號數!$A$3:$C$13,3,FALSE)*Z49</f>
        <v>2.84</v>
      </c>
      <c r="AI49" s="17">
        <f>ROUND(VLOOKUP(Y49,鋼筋號數!$A$3:$C$13,3,FALSE)*Z49/AB49/(N49-2*G49-VLOOKUP(Y49,鋼筋號數!$A$3:$C$13,2,FALSE))*100,2)</f>
        <v>0.53</v>
      </c>
      <c r="AJ49" s="9"/>
      <c r="AK49" s="20">
        <v>4.0000000000000001E-3</v>
      </c>
      <c r="AL49" s="20">
        <v>0.75</v>
      </c>
      <c r="AM49" s="20">
        <v>1.1000000000000001</v>
      </c>
      <c r="AN49" s="20">
        <v>0.75</v>
      </c>
      <c r="AO49" s="20">
        <v>0.5</v>
      </c>
      <c r="AP49" s="20">
        <v>0.04</v>
      </c>
      <c r="AQ49" s="20">
        <v>0.02</v>
      </c>
      <c r="AR49">
        <v>0</v>
      </c>
      <c r="AS49" s="9" t="b">
        <f t="shared" si="7"/>
        <v>1</v>
      </c>
      <c r="AT49" s="9" t="b">
        <v>1</v>
      </c>
    </row>
    <row r="50" spans="1:46" x14ac:dyDescent="0.3">
      <c r="A50" s="9" t="s">
        <v>114</v>
      </c>
      <c r="B50" s="25"/>
      <c r="C50" s="9"/>
      <c r="D50" s="9">
        <f>1</f>
        <v>1</v>
      </c>
      <c r="E50" s="9"/>
      <c r="F50" s="9">
        <v>533.9</v>
      </c>
      <c r="G50" s="9">
        <v>2.5</v>
      </c>
      <c r="H50" s="9"/>
      <c r="I50" s="9">
        <v>0.28999999999999998</v>
      </c>
      <c r="J50" s="9">
        <v>557332.65680399991</v>
      </c>
      <c r="K50" s="9">
        <v>60</v>
      </c>
      <c r="L50" s="9">
        <f t="shared" si="4"/>
        <v>48</v>
      </c>
      <c r="M50" s="9">
        <f>K50-2*G50-VLOOKUP(Y50,鋼筋號數!$A$3:$C$13,2,FALSE)</f>
        <v>54.046999999999997</v>
      </c>
      <c r="N50" s="9">
        <v>60</v>
      </c>
      <c r="O50" s="9">
        <f t="shared" si="5"/>
        <v>3600</v>
      </c>
      <c r="P50" s="9">
        <v>215</v>
      </c>
      <c r="Q50" s="9">
        <v>215</v>
      </c>
      <c r="R50" s="4" t="s">
        <v>11</v>
      </c>
      <c r="S50" s="9"/>
      <c r="T50" s="9">
        <v>24</v>
      </c>
      <c r="U50" s="9">
        <v>6801.5</v>
      </c>
      <c r="V50" s="9"/>
      <c r="W50" s="17">
        <f t="shared" si="6"/>
        <v>1.3</v>
      </c>
      <c r="X50" s="9">
        <f>VLOOKUP(R50,鋼筋號數!$A$3:$C$13,3,FALSE)*T50</f>
        <v>47.76</v>
      </c>
      <c r="Y50" s="9" t="s">
        <v>9</v>
      </c>
      <c r="Z50" s="9">
        <v>4</v>
      </c>
      <c r="AA50" s="9">
        <v>4</v>
      </c>
      <c r="AB50" s="9">
        <v>10</v>
      </c>
      <c r="AC50" s="9">
        <v>10</v>
      </c>
      <c r="AD50" s="9">
        <v>6352.9</v>
      </c>
      <c r="AE50" s="9"/>
      <c r="AF50" s="9"/>
      <c r="AG50" s="9">
        <v>135</v>
      </c>
      <c r="AH50" s="9">
        <f>VLOOKUP(Y50,鋼筋號數!$A$3:$C$13,3,FALSE)*Z50</f>
        <v>2.84</v>
      </c>
      <c r="AI50" s="17">
        <f>ROUND(VLOOKUP(Y50,鋼筋號數!$A$3:$C$13,3,FALSE)*Z50/AB50/(N50-2*G50-VLOOKUP(Y50,鋼筋號數!$A$3:$C$13,2,FALSE))*100,2)</f>
        <v>0.53</v>
      </c>
      <c r="AJ50" s="9"/>
      <c r="AK50" s="20">
        <v>4.0000000000000001E-3</v>
      </c>
      <c r="AL50" s="20">
        <v>0.75</v>
      </c>
      <c r="AM50" s="20">
        <v>1.1000000000000001</v>
      </c>
      <c r="AN50" s="20">
        <v>0.75</v>
      </c>
      <c r="AO50" s="20">
        <v>0.5</v>
      </c>
      <c r="AP50" s="20">
        <v>0.04</v>
      </c>
      <c r="AQ50" s="20">
        <v>0.02</v>
      </c>
      <c r="AR50">
        <v>0</v>
      </c>
      <c r="AS50" s="9" t="b">
        <f t="shared" si="7"/>
        <v>1</v>
      </c>
      <c r="AT50" s="9" t="b">
        <v>1</v>
      </c>
    </row>
    <row r="51" spans="1:46" x14ac:dyDescent="0.3">
      <c r="A51" s="9" t="s">
        <v>115</v>
      </c>
      <c r="B51" s="25"/>
      <c r="C51" s="9"/>
      <c r="D51" s="9">
        <f>1</f>
        <v>1</v>
      </c>
      <c r="E51" s="9"/>
      <c r="F51" s="9">
        <v>401.4</v>
      </c>
      <c r="G51" s="9">
        <v>2.5</v>
      </c>
      <c r="H51" s="9"/>
      <c r="I51" s="9">
        <v>0.28999999999999998</v>
      </c>
      <c r="J51" s="9">
        <v>419013.49248000002</v>
      </c>
      <c r="K51" s="9">
        <v>60</v>
      </c>
      <c r="L51" s="9">
        <f t="shared" si="4"/>
        <v>48</v>
      </c>
      <c r="M51" s="9">
        <f>K51-2*G51-VLOOKUP(Y51,鋼筋號數!$A$3:$C$13,2,FALSE)</f>
        <v>54.046999999999997</v>
      </c>
      <c r="N51" s="9">
        <v>60</v>
      </c>
      <c r="O51" s="9">
        <f t="shared" si="5"/>
        <v>3600</v>
      </c>
      <c r="P51" s="9">
        <v>215</v>
      </c>
      <c r="Q51" s="9">
        <v>215</v>
      </c>
      <c r="R51" s="4" t="s">
        <v>11</v>
      </c>
      <c r="S51" s="9"/>
      <c r="T51" s="9">
        <v>24</v>
      </c>
      <c r="U51" s="9">
        <v>6801.5</v>
      </c>
      <c r="V51" s="9"/>
      <c r="W51" s="17">
        <f t="shared" si="6"/>
        <v>1.3</v>
      </c>
      <c r="X51" s="9">
        <f>VLOOKUP(R51,鋼筋號數!$A$3:$C$13,3,FALSE)*T51</f>
        <v>47.76</v>
      </c>
      <c r="Y51" s="9" t="s">
        <v>9</v>
      </c>
      <c r="Z51" s="9">
        <v>4</v>
      </c>
      <c r="AA51" s="9">
        <v>4</v>
      </c>
      <c r="AB51" s="9">
        <v>10</v>
      </c>
      <c r="AC51" s="9">
        <v>10</v>
      </c>
      <c r="AD51" s="9">
        <v>6352.9</v>
      </c>
      <c r="AE51" s="9"/>
      <c r="AF51" s="9"/>
      <c r="AG51" s="9">
        <v>135</v>
      </c>
      <c r="AH51" s="9">
        <f>VLOOKUP(Y51,鋼筋號數!$A$3:$C$13,3,FALSE)*Z51</f>
        <v>2.84</v>
      </c>
      <c r="AI51" s="17">
        <f>ROUND(VLOOKUP(Y51,鋼筋號數!$A$3:$C$13,3,FALSE)*Z51/AB51/(N51-2*G51-VLOOKUP(Y51,鋼筋號數!$A$3:$C$13,2,FALSE))*100,2)</f>
        <v>0.53</v>
      </c>
      <c r="AJ51" s="9"/>
      <c r="AK51" s="9">
        <v>4.0000000000000001E-3</v>
      </c>
      <c r="AL51" s="9">
        <v>0.7</v>
      </c>
      <c r="AM51" s="9">
        <v>1.1000000000000001</v>
      </c>
      <c r="AN51" s="9">
        <v>0.75</v>
      </c>
      <c r="AO51" s="9">
        <v>0.5</v>
      </c>
      <c r="AP51" s="9">
        <v>0.04</v>
      </c>
      <c r="AQ51" s="9">
        <v>0.02</v>
      </c>
      <c r="AR51">
        <v>0</v>
      </c>
      <c r="AS51" s="9" t="b">
        <f t="shared" si="7"/>
        <v>1</v>
      </c>
      <c r="AT51" s="9" t="b">
        <v>1</v>
      </c>
    </row>
    <row r="52" spans="1:46" x14ac:dyDescent="0.3">
      <c r="A52" s="9" t="s">
        <v>116</v>
      </c>
      <c r="B52" s="25"/>
      <c r="C52" s="9"/>
      <c r="D52" s="9">
        <f>1</f>
        <v>1</v>
      </c>
      <c r="E52" s="9"/>
      <c r="F52" s="9">
        <v>594.20000000000005</v>
      </c>
      <c r="G52" s="9">
        <v>2.5</v>
      </c>
      <c r="H52" s="9"/>
      <c r="I52" s="9">
        <v>0.28999999999999998</v>
      </c>
      <c r="J52" s="9">
        <v>620376.3027</v>
      </c>
      <c r="K52" s="9">
        <v>60</v>
      </c>
      <c r="L52" s="9">
        <f t="shared" si="4"/>
        <v>48</v>
      </c>
      <c r="M52" s="9">
        <f>K52-2*G52-VLOOKUP(Y52,鋼筋號數!$A$3:$C$13,2,FALSE)</f>
        <v>54.046999999999997</v>
      </c>
      <c r="N52" s="9">
        <v>60</v>
      </c>
      <c r="O52" s="9">
        <f t="shared" si="5"/>
        <v>3600</v>
      </c>
      <c r="P52" s="9">
        <v>215</v>
      </c>
      <c r="Q52" s="9">
        <v>215</v>
      </c>
      <c r="R52" s="4" t="s">
        <v>11</v>
      </c>
      <c r="S52" s="9"/>
      <c r="T52" s="9">
        <v>24</v>
      </c>
      <c r="U52" s="9">
        <v>6801.5</v>
      </c>
      <c r="V52" s="9"/>
      <c r="W52" s="17">
        <f t="shared" si="6"/>
        <v>1.3</v>
      </c>
      <c r="X52" s="9">
        <f>VLOOKUP(R52,鋼筋號數!$A$3:$C$13,3,FALSE)*T52</f>
        <v>47.76</v>
      </c>
      <c r="Y52" s="9" t="s">
        <v>9</v>
      </c>
      <c r="Z52" s="9">
        <v>4</v>
      </c>
      <c r="AA52" s="9">
        <v>4</v>
      </c>
      <c r="AB52" s="9">
        <v>10</v>
      </c>
      <c r="AC52" s="9">
        <v>10</v>
      </c>
      <c r="AD52" s="9">
        <v>6352.9</v>
      </c>
      <c r="AE52" s="9"/>
      <c r="AF52" s="9"/>
      <c r="AG52" s="9">
        <v>135</v>
      </c>
      <c r="AH52" s="9">
        <f>VLOOKUP(Y52,鋼筋號數!$A$3:$C$13,3,FALSE)*Z52</f>
        <v>2.84</v>
      </c>
      <c r="AI52" s="17">
        <f>ROUND(VLOOKUP(Y52,鋼筋號數!$A$3:$C$13,3,FALSE)*Z52/AB52/(N52-2*G52-VLOOKUP(Y52,鋼筋號數!$A$3:$C$13,2,FALSE))*100,2)</f>
        <v>0.53</v>
      </c>
      <c r="AJ52" s="9"/>
      <c r="AK52" s="9">
        <v>4.0000000000000001E-3</v>
      </c>
      <c r="AL52" s="9">
        <v>0.7</v>
      </c>
      <c r="AM52" s="9">
        <v>1.1000000000000001</v>
      </c>
      <c r="AN52" s="9">
        <v>0.75</v>
      </c>
      <c r="AO52" s="9">
        <v>0.5</v>
      </c>
      <c r="AP52" s="9">
        <v>2.9000000000000001E-2</v>
      </c>
      <c r="AQ52" s="9">
        <v>0.02</v>
      </c>
      <c r="AR52">
        <v>0</v>
      </c>
      <c r="AS52" s="9" t="b">
        <f t="shared" si="7"/>
        <v>1</v>
      </c>
      <c r="AT52" s="9" t="b">
        <v>1</v>
      </c>
    </row>
    <row r="53" spans="1:46" x14ac:dyDescent="0.3">
      <c r="A53" s="9" t="s">
        <v>117</v>
      </c>
      <c r="B53" s="25"/>
      <c r="C53" s="9"/>
      <c r="D53" s="9">
        <f>1</f>
        <v>1</v>
      </c>
      <c r="E53" s="9"/>
      <c r="F53" s="9">
        <v>533.9</v>
      </c>
      <c r="G53" s="9">
        <v>2.5</v>
      </c>
      <c r="H53" s="9"/>
      <c r="I53" s="9">
        <v>0.2</v>
      </c>
      <c r="J53" s="9">
        <v>384367.34951999999</v>
      </c>
      <c r="K53" s="9">
        <v>60</v>
      </c>
      <c r="L53" s="9">
        <f t="shared" si="4"/>
        <v>48</v>
      </c>
      <c r="M53" s="9">
        <f>K53-2*G53-VLOOKUP(Y53,鋼筋號數!$A$3:$C$13,2,FALSE)</f>
        <v>54.046999999999997</v>
      </c>
      <c r="N53" s="9">
        <v>60</v>
      </c>
      <c r="O53" s="9">
        <f t="shared" si="5"/>
        <v>3600</v>
      </c>
      <c r="P53" s="9">
        <v>215</v>
      </c>
      <c r="Q53" s="9">
        <v>215</v>
      </c>
      <c r="R53" s="4" t="s">
        <v>11</v>
      </c>
      <c r="S53" s="9"/>
      <c r="T53" s="9">
        <v>24</v>
      </c>
      <c r="U53" s="9">
        <v>6801.5</v>
      </c>
      <c r="V53" s="9"/>
      <c r="W53" s="17">
        <f t="shared" si="6"/>
        <v>1.3</v>
      </c>
      <c r="X53" s="9">
        <f>VLOOKUP(R53,鋼筋號數!$A$3:$C$13,3,FALSE)*T53</f>
        <v>47.76</v>
      </c>
      <c r="Y53" s="9" t="s">
        <v>9</v>
      </c>
      <c r="Z53" s="9">
        <v>4</v>
      </c>
      <c r="AA53" s="9">
        <v>4</v>
      </c>
      <c r="AB53" s="9">
        <v>10</v>
      </c>
      <c r="AC53" s="9">
        <v>10</v>
      </c>
      <c r="AD53" s="9">
        <v>6352.9</v>
      </c>
      <c r="AE53" s="9"/>
      <c r="AF53" s="9"/>
      <c r="AG53" s="9">
        <v>135</v>
      </c>
      <c r="AH53" s="9">
        <f>VLOOKUP(Y53,鋼筋號數!$A$3:$C$13,3,FALSE)*Z53</f>
        <v>2.84</v>
      </c>
      <c r="AI53" s="17">
        <f>ROUND(VLOOKUP(Y53,鋼筋號數!$A$3:$C$13,3,FALSE)*Z53/AB53/(N53-2*G53-VLOOKUP(Y53,鋼筋號數!$A$3:$C$13,2,FALSE))*100,2)</f>
        <v>0.53</v>
      </c>
      <c r="AJ53" s="9"/>
      <c r="AK53" s="9">
        <v>4.0000000000000001E-3</v>
      </c>
      <c r="AL53" s="9">
        <v>0.8</v>
      </c>
      <c r="AM53" s="9">
        <v>1.2</v>
      </c>
      <c r="AN53" s="9">
        <v>0.75</v>
      </c>
      <c r="AO53" s="9">
        <v>0.5</v>
      </c>
      <c r="AP53" s="9">
        <v>4.2999999999999997E-2</v>
      </c>
      <c r="AQ53" s="9">
        <v>0.02</v>
      </c>
      <c r="AR53">
        <v>0</v>
      </c>
      <c r="AS53" s="9" t="b">
        <f t="shared" si="7"/>
        <v>1</v>
      </c>
      <c r="AT53" s="9" t="b">
        <v>1</v>
      </c>
    </row>
    <row r="54" spans="1:46" x14ac:dyDescent="0.3">
      <c r="A54" s="9" t="s">
        <v>118</v>
      </c>
      <c r="B54" s="25"/>
      <c r="C54" s="9"/>
      <c r="D54" s="9">
        <f>1</f>
        <v>1</v>
      </c>
      <c r="E54" s="9"/>
      <c r="F54" s="9">
        <v>533.9</v>
      </c>
      <c r="G54" s="9">
        <v>2.5</v>
      </c>
      <c r="H54" s="9"/>
      <c r="I54" s="9">
        <v>0.39</v>
      </c>
      <c r="J54" s="9">
        <v>749516.33156399988</v>
      </c>
      <c r="K54" s="9">
        <v>60</v>
      </c>
      <c r="L54" s="9">
        <f t="shared" si="4"/>
        <v>48</v>
      </c>
      <c r="M54" s="9">
        <f>K54-2*G54-VLOOKUP(Y54,鋼筋號數!$A$3:$C$13,2,FALSE)</f>
        <v>54.046999999999997</v>
      </c>
      <c r="N54" s="9">
        <v>60</v>
      </c>
      <c r="O54" s="9">
        <f t="shared" si="5"/>
        <v>3600</v>
      </c>
      <c r="P54" s="9">
        <v>215</v>
      </c>
      <c r="Q54" s="9">
        <v>215</v>
      </c>
      <c r="R54" s="4" t="s">
        <v>11</v>
      </c>
      <c r="S54" s="9"/>
      <c r="T54" s="9">
        <v>24</v>
      </c>
      <c r="U54" s="9">
        <v>6801.5</v>
      </c>
      <c r="V54" s="9"/>
      <c r="W54" s="17">
        <f t="shared" si="6"/>
        <v>1.3</v>
      </c>
      <c r="X54" s="9">
        <f>VLOOKUP(R54,鋼筋號數!$A$3:$C$13,3,FALSE)*T54</f>
        <v>47.76</v>
      </c>
      <c r="Y54" s="9" t="s">
        <v>9</v>
      </c>
      <c r="Z54" s="9">
        <v>4</v>
      </c>
      <c r="AA54" s="9">
        <v>4</v>
      </c>
      <c r="AB54" s="9">
        <v>10</v>
      </c>
      <c r="AC54" s="9">
        <v>10</v>
      </c>
      <c r="AD54" s="9">
        <v>6352.9</v>
      </c>
      <c r="AE54" s="9"/>
      <c r="AF54" s="9"/>
      <c r="AG54" s="9">
        <v>135</v>
      </c>
      <c r="AH54" s="9">
        <f>VLOOKUP(Y54,鋼筋號數!$A$3:$C$13,3,FALSE)*Z54</f>
        <v>2.84</v>
      </c>
      <c r="AI54" s="17">
        <f>ROUND(VLOOKUP(Y54,鋼筋號數!$A$3:$C$13,3,FALSE)*Z54/AB54/(N54-2*G54-VLOOKUP(Y54,鋼筋號數!$A$3:$C$13,2,FALSE))*100,2)</f>
        <v>0.53</v>
      </c>
      <c r="AJ54" s="9"/>
      <c r="AK54" s="9">
        <v>4.0000000000000001E-3</v>
      </c>
      <c r="AL54" s="9">
        <v>0.7</v>
      </c>
      <c r="AM54" s="9">
        <v>1.1000000000000001</v>
      </c>
      <c r="AN54" s="9">
        <v>0.75</v>
      </c>
      <c r="AO54" s="9">
        <v>0.5</v>
      </c>
      <c r="AP54" s="9">
        <v>2.8000000000000001E-2</v>
      </c>
      <c r="AQ54" s="9">
        <v>0.02</v>
      </c>
      <c r="AR54">
        <v>0</v>
      </c>
      <c r="AS54" s="9" t="b">
        <f t="shared" si="7"/>
        <v>1</v>
      </c>
      <c r="AT54" s="9" t="b">
        <v>1</v>
      </c>
    </row>
    <row r="55" spans="1:46" x14ac:dyDescent="0.3">
      <c r="A55" s="9" t="s">
        <v>119</v>
      </c>
      <c r="B55" s="25" t="s">
        <v>200</v>
      </c>
      <c r="C55" s="9"/>
      <c r="D55" s="9">
        <f>1</f>
        <v>1</v>
      </c>
      <c r="E55" s="9"/>
      <c r="F55" s="9">
        <v>319.2</v>
      </c>
      <c r="G55" s="9">
        <v>2.5</v>
      </c>
      <c r="H55" s="9"/>
      <c r="I55" s="9">
        <v>0.3</v>
      </c>
      <c r="J55" s="9">
        <v>59843.643750000003</v>
      </c>
      <c r="K55" s="9">
        <v>25</v>
      </c>
      <c r="L55" s="9">
        <f t="shared" si="4"/>
        <v>20</v>
      </c>
      <c r="M55" s="9">
        <f>K55-2*G55-VLOOKUP(Y55,鋼筋號數!$A$3:$C$13,2,FALSE)</f>
        <v>19.047000000000001</v>
      </c>
      <c r="N55" s="9">
        <v>25</v>
      </c>
      <c r="O55" s="9">
        <f t="shared" si="5"/>
        <v>625</v>
      </c>
      <c r="P55" s="9">
        <v>117.5</v>
      </c>
      <c r="Q55" s="9">
        <v>117.5</v>
      </c>
      <c r="R55" s="4" t="s">
        <v>11</v>
      </c>
      <c r="S55" s="9"/>
      <c r="T55" s="9">
        <v>4</v>
      </c>
      <c r="U55" s="9">
        <v>5119</v>
      </c>
      <c r="V55" s="9"/>
      <c r="W55" s="17">
        <f t="shared" si="6"/>
        <v>1.3</v>
      </c>
      <c r="X55" s="9">
        <f>VLOOKUP(R55,鋼筋號數!$A$3:$C$13,3,FALSE)*T55</f>
        <v>7.96</v>
      </c>
      <c r="Y55" s="9" t="s">
        <v>9</v>
      </c>
      <c r="Z55" s="9">
        <v>2</v>
      </c>
      <c r="AA55" s="9">
        <v>2</v>
      </c>
      <c r="AB55" s="9">
        <v>10</v>
      </c>
      <c r="AC55" s="9">
        <v>10</v>
      </c>
      <c r="AD55" s="9">
        <v>5098.6000000000004</v>
      </c>
      <c r="AE55" s="9"/>
      <c r="AF55" s="9"/>
      <c r="AG55" s="9">
        <v>135</v>
      </c>
      <c r="AH55" s="9">
        <f>VLOOKUP(Y55,鋼筋號數!$A$3:$C$13,3,FALSE)*Z55</f>
        <v>1.42</v>
      </c>
      <c r="AI55" s="17">
        <f>ROUND(VLOOKUP(Y55,鋼筋號數!$A$3:$C$13,3,FALSE)*Z55/AB55/(N55-2*G55-VLOOKUP(Y55,鋼筋號數!$A$3:$C$13,2,FALSE))*100,2)</f>
        <v>0.75</v>
      </c>
      <c r="AJ55" s="9"/>
      <c r="AK55" s="9">
        <v>2E-3</v>
      </c>
      <c r="AL55" s="9">
        <v>0.85</v>
      </c>
      <c r="AM55" s="9">
        <v>1.1000000000000001</v>
      </c>
      <c r="AN55" s="9">
        <v>0.8</v>
      </c>
      <c r="AO55" s="9">
        <v>0.45</v>
      </c>
      <c r="AP55" s="9">
        <v>0.03</v>
      </c>
      <c r="AQ55" s="9">
        <v>1.4999999999999999E-2</v>
      </c>
      <c r="AR55">
        <v>0</v>
      </c>
      <c r="AS55" s="9" t="b">
        <f t="shared" si="7"/>
        <v>1</v>
      </c>
      <c r="AT55" s="9" t="b">
        <v>1</v>
      </c>
    </row>
    <row r="56" spans="1:46" x14ac:dyDescent="0.3">
      <c r="A56" s="9" t="s">
        <v>120</v>
      </c>
      <c r="B56" s="25"/>
      <c r="C56" s="9"/>
      <c r="D56" s="9">
        <f>1</f>
        <v>1</v>
      </c>
      <c r="E56" s="9"/>
      <c r="F56" s="9">
        <v>319.2</v>
      </c>
      <c r="G56" s="9">
        <v>2.5</v>
      </c>
      <c r="H56" s="9"/>
      <c r="I56" s="9">
        <v>0.45</v>
      </c>
      <c r="J56" s="9">
        <v>89765.465624999997</v>
      </c>
      <c r="K56" s="9">
        <v>25</v>
      </c>
      <c r="L56" s="9">
        <f t="shared" si="4"/>
        <v>20</v>
      </c>
      <c r="M56" s="9">
        <f>K56-2*G56-VLOOKUP(Y56,鋼筋號數!$A$3:$C$13,2,FALSE)</f>
        <v>19.047000000000001</v>
      </c>
      <c r="N56" s="9">
        <v>25</v>
      </c>
      <c r="O56" s="9">
        <f t="shared" si="5"/>
        <v>625</v>
      </c>
      <c r="P56" s="9">
        <v>117.5</v>
      </c>
      <c r="Q56" s="9">
        <v>117.5</v>
      </c>
      <c r="R56" s="4" t="s">
        <v>11</v>
      </c>
      <c r="S56" s="9"/>
      <c r="T56" s="9">
        <v>4</v>
      </c>
      <c r="U56" s="9">
        <v>5119</v>
      </c>
      <c r="V56" s="9"/>
      <c r="W56" s="17">
        <f t="shared" si="6"/>
        <v>1.3</v>
      </c>
      <c r="X56" s="9">
        <f>VLOOKUP(R56,鋼筋號數!$A$3:$C$13,3,FALSE)*T56</f>
        <v>7.96</v>
      </c>
      <c r="Y56" s="9" t="s">
        <v>9</v>
      </c>
      <c r="Z56" s="9">
        <v>2</v>
      </c>
      <c r="AA56" s="9">
        <v>2</v>
      </c>
      <c r="AB56" s="9">
        <v>10</v>
      </c>
      <c r="AC56" s="9">
        <v>10</v>
      </c>
      <c r="AD56" s="9">
        <v>5098.6000000000004</v>
      </c>
      <c r="AE56" s="9"/>
      <c r="AF56" s="9"/>
      <c r="AG56" s="9">
        <v>135</v>
      </c>
      <c r="AH56" s="9">
        <f>VLOOKUP(Y56,鋼筋號數!$A$3:$C$13,3,FALSE)*Z56</f>
        <v>1.42</v>
      </c>
      <c r="AI56" s="17">
        <f>ROUND(VLOOKUP(Y56,鋼筋號數!$A$3:$C$13,3,FALSE)*Z56/AB56/(N56-2*G56-VLOOKUP(Y56,鋼筋號數!$A$3:$C$13,2,FALSE))*100,2)</f>
        <v>0.75</v>
      </c>
      <c r="AJ56" s="9"/>
      <c r="AK56" s="9">
        <v>2E-3</v>
      </c>
      <c r="AL56" s="9">
        <v>0.7</v>
      </c>
      <c r="AM56" s="9">
        <v>1.1000000000000001</v>
      </c>
      <c r="AN56" s="9">
        <v>0.8</v>
      </c>
      <c r="AO56" s="9">
        <v>0.45</v>
      </c>
      <c r="AP56" s="9">
        <v>2.5000000000000001E-2</v>
      </c>
      <c r="AQ56" s="9">
        <v>1.4999999999999999E-2</v>
      </c>
      <c r="AR56">
        <v>0</v>
      </c>
      <c r="AS56" s="9" t="b">
        <f t="shared" si="7"/>
        <v>1</v>
      </c>
      <c r="AT56" s="9" t="b">
        <v>1</v>
      </c>
    </row>
    <row r="57" spans="1:46" x14ac:dyDescent="0.3">
      <c r="A57" s="9" t="s">
        <v>121</v>
      </c>
      <c r="B57" s="25"/>
      <c r="C57" s="9"/>
      <c r="D57" s="9">
        <f>1</f>
        <v>1</v>
      </c>
      <c r="E57" s="9"/>
      <c r="F57" s="9">
        <v>319.2</v>
      </c>
      <c r="G57" s="9">
        <v>2.5</v>
      </c>
      <c r="H57" s="9"/>
      <c r="I57" s="9">
        <v>0.3</v>
      </c>
      <c r="J57" s="9">
        <v>59843.643750000003</v>
      </c>
      <c r="K57" s="9">
        <v>25</v>
      </c>
      <c r="L57" s="9">
        <f t="shared" si="4"/>
        <v>20</v>
      </c>
      <c r="M57" s="9">
        <f>K57-2*G57-VLOOKUP(Y57,鋼筋號數!$A$3:$C$13,2,FALSE)</f>
        <v>19.047000000000001</v>
      </c>
      <c r="N57" s="9">
        <v>25</v>
      </c>
      <c r="O57" s="9">
        <f t="shared" si="5"/>
        <v>625</v>
      </c>
      <c r="P57" s="9">
        <v>117.5</v>
      </c>
      <c r="Q57" s="9">
        <v>117.5</v>
      </c>
      <c r="R57" s="4" t="s">
        <v>12</v>
      </c>
      <c r="S57" s="9"/>
      <c r="T57" s="9">
        <v>4</v>
      </c>
      <c r="U57" s="9">
        <v>5343.3</v>
      </c>
      <c r="V57" s="9"/>
      <c r="W57" s="17">
        <f t="shared" si="6"/>
        <v>1.8</v>
      </c>
      <c r="X57" s="9">
        <f>VLOOKUP(R57,鋼筋號數!$A$3:$C$13,3,FALSE)*T57</f>
        <v>11.48</v>
      </c>
      <c r="Y57" s="9" t="s">
        <v>9</v>
      </c>
      <c r="Z57" s="9">
        <v>2</v>
      </c>
      <c r="AA57" s="9">
        <v>2</v>
      </c>
      <c r="AB57" s="9">
        <v>10</v>
      </c>
      <c r="AC57" s="9">
        <v>10</v>
      </c>
      <c r="AD57" s="9">
        <v>5098.6000000000004</v>
      </c>
      <c r="AE57" s="9"/>
      <c r="AF57" s="9"/>
      <c r="AG57" s="9">
        <v>135</v>
      </c>
      <c r="AH57" s="9">
        <f>VLOOKUP(Y57,鋼筋號數!$A$3:$C$13,3,FALSE)*Z57</f>
        <v>1.42</v>
      </c>
      <c r="AI57" s="17">
        <f>ROUND(VLOOKUP(Y57,鋼筋號數!$A$3:$C$13,3,FALSE)*Z57/AB57/(N57-2*G57-VLOOKUP(Y57,鋼筋號數!$A$3:$C$13,2,FALSE))*100,2)</f>
        <v>0.75</v>
      </c>
      <c r="AJ57" s="9"/>
      <c r="AK57" s="9">
        <v>2E-3</v>
      </c>
      <c r="AL57" s="9">
        <v>0.85</v>
      </c>
      <c r="AM57" s="9">
        <v>1.1000000000000001</v>
      </c>
      <c r="AN57" s="9">
        <v>0.8</v>
      </c>
      <c r="AO57" s="9">
        <v>0.45</v>
      </c>
      <c r="AP57" s="9">
        <v>2.8000000000000001E-2</v>
      </c>
      <c r="AQ57" s="9">
        <v>1.4999999999999999E-2</v>
      </c>
      <c r="AR57">
        <v>0</v>
      </c>
      <c r="AS57" s="9" t="b">
        <f t="shared" si="7"/>
        <v>1</v>
      </c>
      <c r="AT57" s="9" t="b">
        <v>1</v>
      </c>
    </row>
    <row r="58" spans="1:46" x14ac:dyDescent="0.3">
      <c r="A58" s="9" t="s">
        <v>122</v>
      </c>
      <c r="B58" s="25"/>
      <c r="C58" s="9"/>
      <c r="D58" s="9">
        <f>1</f>
        <v>1</v>
      </c>
      <c r="E58" s="9"/>
      <c r="F58" s="9">
        <v>319.2</v>
      </c>
      <c r="G58" s="9">
        <v>2.5</v>
      </c>
      <c r="H58" s="9"/>
      <c r="I58" s="9">
        <v>0.3</v>
      </c>
      <c r="J58" s="9">
        <v>59843.643750000003</v>
      </c>
      <c r="K58" s="9">
        <v>25</v>
      </c>
      <c r="L58" s="9">
        <f t="shared" si="4"/>
        <v>20</v>
      </c>
      <c r="M58" s="9">
        <f>K58-2*G58-VLOOKUP(Y58,鋼筋號數!$A$3:$C$13,2,FALSE)</f>
        <v>19.047000000000001</v>
      </c>
      <c r="N58" s="9">
        <v>25</v>
      </c>
      <c r="O58" s="9">
        <f t="shared" si="5"/>
        <v>625</v>
      </c>
      <c r="P58" s="9">
        <v>117.5</v>
      </c>
      <c r="Q58" s="9">
        <v>117.5</v>
      </c>
      <c r="R58" s="4" t="s">
        <v>12</v>
      </c>
      <c r="S58" s="9"/>
      <c r="T58" s="9">
        <v>4</v>
      </c>
      <c r="U58" s="9">
        <v>5343.3</v>
      </c>
      <c r="V58" s="9"/>
      <c r="W58" s="17">
        <f t="shared" si="6"/>
        <v>1.8</v>
      </c>
      <c r="X58" s="9">
        <f>VLOOKUP(R58,鋼筋號數!$A$3:$C$13,3,FALSE)*T58</f>
        <v>11.48</v>
      </c>
      <c r="Y58" s="9" t="s">
        <v>9</v>
      </c>
      <c r="Z58" s="9">
        <v>2</v>
      </c>
      <c r="AA58" s="9">
        <v>2</v>
      </c>
      <c r="AB58" s="9">
        <v>7.5</v>
      </c>
      <c r="AC58" s="9">
        <v>7.5</v>
      </c>
      <c r="AD58" s="9">
        <v>5098.6000000000004</v>
      </c>
      <c r="AE58" s="9"/>
      <c r="AF58" s="9"/>
      <c r="AG58" s="9">
        <v>135</v>
      </c>
      <c r="AH58" s="9">
        <f>VLOOKUP(Y58,鋼筋號數!$A$3:$C$13,3,FALSE)*Z58</f>
        <v>1.42</v>
      </c>
      <c r="AI58" s="17">
        <f>ROUND(VLOOKUP(Y58,鋼筋號數!$A$3:$C$13,3,FALSE)*Z58/AB58/(N58-2*G58-VLOOKUP(Y58,鋼筋號數!$A$3:$C$13,2,FALSE))*100,2)</f>
        <v>0.99</v>
      </c>
      <c r="AJ58" s="9"/>
      <c r="AK58" s="9">
        <v>2E-3</v>
      </c>
      <c r="AL58" s="9">
        <v>0.85</v>
      </c>
      <c r="AM58" s="9">
        <v>1.1000000000000001</v>
      </c>
      <c r="AN58" s="9">
        <v>0.8</v>
      </c>
      <c r="AO58" s="9">
        <v>0.45</v>
      </c>
      <c r="AP58" s="9">
        <v>3.5000000000000003E-2</v>
      </c>
      <c r="AQ58" s="9">
        <v>1.4999999999999999E-2</v>
      </c>
      <c r="AR58">
        <v>0</v>
      </c>
      <c r="AS58" s="9" t="b">
        <f t="shared" si="7"/>
        <v>1</v>
      </c>
      <c r="AT58" s="9" t="b">
        <v>1</v>
      </c>
    </row>
    <row r="59" spans="1:46" x14ac:dyDescent="0.3">
      <c r="A59" s="9" t="s">
        <v>123</v>
      </c>
      <c r="B59" s="25" t="s">
        <v>201</v>
      </c>
      <c r="C59" s="9"/>
      <c r="D59" s="9">
        <f>1</f>
        <v>1</v>
      </c>
      <c r="E59" s="9"/>
      <c r="F59" s="9">
        <v>295.7</v>
      </c>
      <c r="G59" s="9">
        <v>1.5</v>
      </c>
      <c r="H59" s="9"/>
      <c r="I59" s="9">
        <v>0.4</v>
      </c>
      <c r="J59" s="9">
        <v>106456.68</v>
      </c>
      <c r="K59" s="9">
        <v>30</v>
      </c>
      <c r="L59" s="9">
        <f t="shared" si="4"/>
        <v>24</v>
      </c>
      <c r="M59" s="9">
        <f>K59-2*G59-VLOOKUP(Y59,鋼筋號數!$A$3:$C$13,2,FALSE)</f>
        <v>26.364999999999998</v>
      </c>
      <c r="N59" s="9">
        <v>30</v>
      </c>
      <c r="O59" s="9">
        <f t="shared" si="5"/>
        <v>900</v>
      </c>
      <c r="P59" s="9">
        <v>109.2</v>
      </c>
      <c r="Q59" s="9">
        <v>109.2</v>
      </c>
      <c r="R59" s="4" t="s">
        <v>10</v>
      </c>
      <c r="S59" s="9"/>
      <c r="T59" s="9">
        <v>12</v>
      </c>
      <c r="U59" s="9">
        <v>4415.3999999999996</v>
      </c>
      <c r="V59" s="9"/>
      <c r="W59" s="17">
        <f t="shared" si="6"/>
        <v>1.7</v>
      </c>
      <c r="X59" s="9">
        <f>VLOOKUP(R59,鋼筋號數!$A$3:$C$13,3,FALSE)*T59</f>
        <v>15.24</v>
      </c>
      <c r="Y59" s="9" t="s">
        <v>213</v>
      </c>
      <c r="Z59" s="9">
        <v>4</v>
      </c>
      <c r="AA59" s="9">
        <v>4</v>
      </c>
      <c r="AB59" s="9">
        <v>4.3</v>
      </c>
      <c r="AC59" s="9">
        <v>4.3</v>
      </c>
      <c r="AD59" s="9">
        <v>4690.7</v>
      </c>
      <c r="AE59" s="9"/>
      <c r="AF59" s="9"/>
      <c r="AG59" s="9">
        <v>135</v>
      </c>
      <c r="AH59" s="9">
        <f>VLOOKUP(Y59,鋼筋號數!$A$3:$C$13,3,FALSE)*Z59</f>
        <v>1.2667999999999999</v>
      </c>
      <c r="AI59" s="17">
        <f>ROUND(VLOOKUP(Y59,鋼筋號數!$A$3:$C$13,3,FALSE)*Z59/AB59/(N59-2*G59-VLOOKUP(Y59,鋼筋號數!$A$3:$C$13,2,FALSE))*100,2)</f>
        <v>1.1200000000000001</v>
      </c>
      <c r="AJ59" s="9"/>
      <c r="AK59" s="9">
        <v>3.0000000000000001E-3</v>
      </c>
      <c r="AL59" s="9">
        <v>0.75</v>
      </c>
      <c r="AM59" s="9">
        <v>1.1000000000000001</v>
      </c>
      <c r="AN59" s="9">
        <v>0.85</v>
      </c>
      <c r="AO59" s="9">
        <v>0.45</v>
      </c>
      <c r="AP59" s="9">
        <v>2.5000000000000001E-2</v>
      </c>
      <c r="AQ59" s="9">
        <v>1.4999999999999999E-2</v>
      </c>
      <c r="AR59">
        <v>0</v>
      </c>
      <c r="AS59" s="9" t="str">
        <f t="shared" si="7"/>
        <v>None</v>
      </c>
      <c r="AT59" s="21" t="s">
        <v>217</v>
      </c>
    </row>
    <row r="60" spans="1:46" x14ac:dyDescent="0.3">
      <c r="A60" s="9" t="s">
        <v>124</v>
      </c>
      <c r="B60" s="25"/>
      <c r="C60" s="9"/>
      <c r="D60" s="9">
        <f>1</f>
        <v>1</v>
      </c>
      <c r="E60" s="9"/>
      <c r="F60" s="9">
        <v>295.7</v>
      </c>
      <c r="G60" s="9">
        <v>1.5</v>
      </c>
      <c r="H60" s="9"/>
      <c r="I60" s="9">
        <v>0.6</v>
      </c>
      <c r="J60" s="9">
        <v>159685.01999999999</v>
      </c>
      <c r="K60" s="9">
        <v>30</v>
      </c>
      <c r="L60" s="9">
        <f t="shared" si="4"/>
        <v>24</v>
      </c>
      <c r="M60" s="9">
        <f>K60-2*G60-VLOOKUP(Y60,鋼筋號數!$A$3:$C$13,2,FALSE)</f>
        <v>26.364999999999998</v>
      </c>
      <c r="N60" s="9">
        <v>30</v>
      </c>
      <c r="O60" s="9">
        <f t="shared" si="5"/>
        <v>900</v>
      </c>
      <c r="P60" s="9">
        <v>109.2</v>
      </c>
      <c r="Q60" s="9">
        <v>109.2</v>
      </c>
      <c r="R60" s="4" t="s">
        <v>10</v>
      </c>
      <c r="S60" s="9"/>
      <c r="T60" s="9">
        <v>12</v>
      </c>
      <c r="U60" s="9">
        <v>4415.3999999999996</v>
      </c>
      <c r="V60" s="9"/>
      <c r="W60" s="17">
        <f t="shared" si="6"/>
        <v>1.7</v>
      </c>
      <c r="X60" s="9">
        <f>VLOOKUP(R60,鋼筋號數!$A$3:$C$13,3,FALSE)*T60</f>
        <v>15.24</v>
      </c>
      <c r="Y60" s="9" t="s">
        <v>213</v>
      </c>
      <c r="Z60" s="9">
        <v>4</v>
      </c>
      <c r="AA60" s="9">
        <v>4</v>
      </c>
      <c r="AB60" s="9">
        <v>4.3</v>
      </c>
      <c r="AC60" s="9">
        <v>4.3</v>
      </c>
      <c r="AD60" s="9">
        <v>4690.7</v>
      </c>
      <c r="AE60" s="9"/>
      <c r="AF60" s="9"/>
      <c r="AG60" s="9">
        <v>135</v>
      </c>
      <c r="AH60" s="9">
        <f>VLOOKUP(Y60,鋼筋號數!$A$3:$C$13,3,FALSE)*Z60</f>
        <v>1.2667999999999999</v>
      </c>
      <c r="AI60" s="17">
        <f>ROUND(VLOOKUP(Y60,鋼筋號數!$A$3:$C$13,3,FALSE)*Z60/AB60/(N60-2*G60-VLOOKUP(Y60,鋼筋號數!$A$3:$C$13,2,FALSE))*100,2)</f>
        <v>1.1200000000000001</v>
      </c>
      <c r="AJ60" s="9"/>
      <c r="AK60" s="9">
        <v>3.0000000000000001E-3</v>
      </c>
      <c r="AL60" s="9">
        <v>0.75</v>
      </c>
      <c r="AM60" s="9">
        <v>1.1000000000000001</v>
      </c>
      <c r="AN60" s="9">
        <v>0.8</v>
      </c>
      <c r="AO60" s="9">
        <v>0.5</v>
      </c>
      <c r="AP60" s="9">
        <v>0.02</v>
      </c>
      <c r="AQ60" s="9">
        <v>1.4999999999999999E-2</v>
      </c>
      <c r="AR60">
        <v>0</v>
      </c>
      <c r="AS60" s="9" t="str">
        <f t="shared" si="7"/>
        <v>None</v>
      </c>
      <c r="AT60" s="21" t="s">
        <v>217</v>
      </c>
    </row>
    <row r="61" spans="1:46" x14ac:dyDescent="0.3">
      <c r="A61" s="9" t="s">
        <v>125</v>
      </c>
      <c r="B61" s="25"/>
      <c r="C61" s="9"/>
      <c r="D61" s="9">
        <f>1</f>
        <v>1</v>
      </c>
      <c r="E61" s="9"/>
      <c r="F61" s="9">
        <v>305.89999999999998</v>
      </c>
      <c r="G61" s="9">
        <v>2.5</v>
      </c>
      <c r="H61" s="9"/>
      <c r="I61" s="9">
        <v>0.4</v>
      </c>
      <c r="J61" s="9">
        <v>305910</v>
      </c>
      <c r="K61" s="9">
        <v>50</v>
      </c>
      <c r="L61" s="9">
        <f t="shared" si="4"/>
        <v>40</v>
      </c>
      <c r="M61" s="9">
        <f>K61-2*G61-VLOOKUP(Y61,鋼筋號數!$A$3:$C$13,2,FALSE)</f>
        <v>44.046999999999997</v>
      </c>
      <c r="N61" s="9">
        <v>50</v>
      </c>
      <c r="O61" s="9">
        <f t="shared" si="5"/>
        <v>2500</v>
      </c>
      <c r="P61" s="9">
        <v>207</v>
      </c>
      <c r="Q61" s="9">
        <v>207</v>
      </c>
      <c r="R61" s="4" t="s">
        <v>12</v>
      </c>
      <c r="S61" s="9"/>
      <c r="T61" s="9">
        <v>12</v>
      </c>
      <c r="U61" s="9">
        <v>4323.6000000000004</v>
      </c>
      <c r="V61" s="9"/>
      <c r="W61" s="17">
        <f t="shared" si="6"/>
        <v>1.4</v>
      </c>
      <c r="X61" s="9">
        <f>VLOOKUP(R61,鋼筋號數!$A$3:$C$13,3,FALSE)*T61</f>
        <v>34.44</v>
      </c>
      <c r="Y61" s="9" t="s">
        <v>9</v>
      </c>
      <c r="Z61" s="9">
        <v>4</v>
      </c>
      <c r="AA61" s="9">
        <v>4</v>
      </c>
      <c r="AB61" s="9">
        <v>7.1</v>
      </c>
      <c r="AC61" s="9">
        <v>7.1</v>
      </c>
      <c r="AD61" s="9">
        <v>3895.3</v>
      </c>
      <c r="AE61" s="9"/>
      <c r="AF61" s="9"/>
      <c r="AG61" s="9">
        <v>135</v>
      </c>
      <c r="AH61" s="9">
        <f>VLOOKUP(Y61,鋼筋號數!$A$3:$C$13,3,FALSE)*Z61</f>
        <v>2.84</v>
      </c>
      <c r="AI61" s="17">
        <f>ROUND(VLOOKUP(Y61,鋼筋號數!$A$3:$C$13,3,FALSE)*Z61/AB61/(N61-2*G61-VLOOKUP(Y61,鋼筋號數!$A$3:$C$13,2,FALSE))*100,2)</f>
        <v>0.91</v>
      </c>
      <c r="AJ61" s="9"/>
      <c r="AK61" s="9">
        <v>3.0000000000000001E-3</v>
      </c>
      <c r="AL61" s="9">
        <v>0.6</v>
      </c>
      <c r="AM61" s="9">
        <v>1.1000000000000001</v>
      </c>
      <c r="AN61" s="9">
        <v>0.8</v>
      </c>
      <c r="AO61" s="9">
        <v>0.5</v>
      </c>
      <c r="AP61" s="9">
        <v>0.02</v>
      </c>
      <c r="AQ61" s="9">
        <v>1.4999999999999999E-2</v>
      </c>
      <c r="AR61">
        <v>0</v>
      </c>
      <c r="AS61" s="9" t="str">
        <f t="shared" si="7"/>
        <v>None</v>
      </c>
      <c r="AT61" s="21" t="s">
        <v>217</v>
      </c>
    </row>
    <row r="62" spans="1:46" x14ac:dyDescent="0.3">
      <c r="A62" s="9" t="s">
        <v>126</v>
      </c>
      <c r="B62" s="25"/>
      <c r="C62" s="9"/>
      <c r="D62" s="9">
        <f>1</f>
        <v>1</v>
      </c>
      <c r="E62" s="9"/>
      <c r="F62" s="9">
        <v>285.5</v>
      </c>
      <c r="G62" s="9">
        <v>2.5</v>
      </c>
      <c r="H62" s="9"/>
      <c r="I62" s="9">
        <v>0.6</v>
      </c>
      <c r="J62" s="9">
        <v>428274</v>
      </c>
      <c r="K62" s="9">
        <v>50</v>
      </c>
      <c r="L62" s="9">
        <f t="shared" si="4"/>
        <v>40</v>
      </c>
      <c r="M62" s="9">
        <f>K62-2*G62-VLOOKUP(Y62,鋼筋號數!$A$3:$C$13,2,FALSE)</f>
        <v>44.046999999999997</v>
      </c>
      <c r="N62" s="9">
        <v>50</v>
      </c>
      <c r="O62" s="9">
        <f t="shared" si="5"/>
        <v>2500</v>
      </c>
      <c r="P62" s="9">
        <v>207</v>
      </c>
      <c r="Q62" s="9">
        <v>207</v>
      </c>
      <c r="R62" s="4" t="s">
        <v>12</v>
      </c>
      <c r="S62" s="9"/>
      <c r="T62" s="9">
        <v>12</v>
      </c>
      <c r="U62" s="9">
        <v>4323.6000000000004</v>
      </c>
      <c r="V62" s="9"/>
      <c r="W62" s="17">
        <f t="shared" si="6"/>
        <v>1.4</v>
      </c>
      <c r="X62" s="9">
        <f>VLOOKUP(R62,鋼筋號數!$A$3:$C$13,3,FALSE)*T62</f>
        <v>34.44</v>
      </c>
      <c r="Y62" s="9" t="s">
        <v>9</v>
      </c>
      <c r="Z62" s="9">
        <v>4</v>
      </c>
      <c r="AA62" s="9">
        <v>4</v>
      </c>
      <c r="AB62" s="9">
        <v>7.1</v>
      </c>
      <c r="AC62" s="9">
        <v>7.1</v>
      </c>
      <c r="AD62" s="9">
        <v>3895.3</v>
      </c>
      <c r="AE62" s="9"/>
      <c r="AF62" s="9"/>
      <c r="AG62" s="9">
        <v>135</v>
      </c>
      <c r="AH62" s="9">
        <f>VLOOKUP(Y62,鋼筋號數!$A$3:$C$13,3,FALSE)*Z62</f>
        <v>2.84</v>
      </c>
      <c r="AI62" s="17">
        <f>ROUND(VLOOKUP(Y62,鋼筋號數!$A$3:$C$13,3,FALSE)*Z62/AB62/(N62-2*G62-VLOOKUP(Y62,鋼筋號數!$A$3:$C$13,2,FALSE))*100,2)</f>
        <v>0.91</v>
      </c>
      <c r="AJ62" s="9"/>
      <c r="AK62" s="9">
        <v>3.0000000000000001E-3</v>
      </c>
      <c r="AL62" s="9">
        <v>0.6</v>
      </c>
      <c r="AM62" s="9">
        <v>1.1000000000000001</v>
      </c>
      <c r="AN62" s="9">
        <v>0.7</v>
      </c>
      <c r="AO62" s="9">
        <v>0.5</v>
      </c>
      <c r="AP62" s="9">
        <v>1.4999999999999999E-2</v>
      </c>
      <c r="AQ62" s="9">
        <v>0.02</v>
      </c>
      <c r="AR62">
        <v>0</v>
      </c>
      <c r="AS62" s="9" t="str">
        <f t="shared" si="7"/>
        <v>None</v>
      </c>
      <c r="AT62" s="21" t="s">
        <v>217</v>
      </c>
    </row>
    <row r="63" spans="1:46" x14ac:dyDescent="0.3">
      <c r="A63" s="9" t="s">
        <v>127</v>
      </c>
      <c r="B63" s="25"/>
      <c r="C63" s="9"/>
      <c r="D63" s="9">
        <f>1</f>
        <v>1</v>
      </c>
      <c r="E63" s="9"/>
      <c r="F63" s="9">
        <v>305.89999999999998</v>
      </c>
      <c r="G63" s="9">
        <v>3.5</v>
      </c>
      <c r="H63" s="9"/>
      <c r="I63" s="9">
        <v>0.4</v>
      </c>
      <c r="J63" s="9">
        <v>599583.6</v>
      </c>
      <c r="K63" s="9">
        <v>70</v>
      </c>
      <c r="L63" s="9">
        <f t="shared" si="4"/>
        <v>56</v>
      </c>
      <c r="M63" s="9">
        <f>K63-2*G63-VLOOKUP(Y63,鋼筋號數!$A$3:$C$13,2,FALSE)</f>
        <v>61.73</v>
      </c>
      <c r="N63" s="9">
        <v>70</v>
      </c>
      <c r="O63" s="9">
        <f t="shared" si="5"/>
        <v>4900</v>
      </c>
      <c r="P63" s="9">
        <v>279.8</v>
      </c>
      <c r="Q63" s="9">
        <v>279.8</v>
      </c>
      <c r="R63" s="4" t="s">
        <v>15</v>
      </c>
      <c r="S63" s="9"/>
      <c r="T63" s="9">
        <v>12</v>
      </c>
      <c r="U63" s="9">
        <v>4303.2</v>
      </c>
      <c r="V63" s="9"/>
      <c r="W63" s="17">
        <f t="shared" si="6"/>
        <v>1.6</v>
      </c>
      <c r="X63" s="9">
        <f>VLOOKUP(R63,鋼筋號數!$A$3:$C$13,3,FALSE)*T63</f>
        <v>77.64</v>
      </c>
      <c r="Y63" s="9" t="s">
        <v>10</v>
      </c>
      <c r="Z63" s="9">
        <v>4</v>
      </c>
      <c r="AA63" s="9">
        <v>4</v>
      </c>
      <c r="AB63" s="9">
        <v>10</v>
      </c>
      <c r="AC63" s="9">
        <v>10</v>
      </c>
      <c r="AD63" s="9">
        <v>3334.5</v>
      </c>
      <c r="AE63" s="9"/>
      <c r="AF63" s="9"/>
      <c r="AG63" s="9">
        <v>135</v>
      </c>
      <c r="AH63" s="9">
        <f>VLOOKUP(Y63,鋼筋號數!$A$3:$C$13,3,FALSE)*Z63</f>
        <v>5.08</v>
      </c>
      <c r="AI63" s="17">
        <f>ROUND(VLOOKUP(Y63,鋼筋號數!$A$3:$C$13,3,FALSE)*Z63/AB63/(N63-2*G63-VLOOKUP(Y63,鋼筋號數!$A$3:$C$13,2,FALSE))*100,2)</f>
        <v>0.82</v>
      </c>
      <c r="AJ63" s="9"/>
      <c r="AK63" s="9">
        <v>3.0000000000000001E-3</v>
      </c>
      <c r="AL63" s="9">
        <v>0.7</v>
      </c>
      <c r="AM63" s="9">
        <v>1.1000000000000001</v>
      </c>
      <c r="AN63" s="9">
        <v>0.8</v>
      </c>
      <c r="AO63" s="9">
        <v>0.3</v>
      </c>
      <c r="AP63" s="9">
        <v>1.7000000000000001E-2</v>
      </c>
      <c r="AQ63" s="9">
        <v>1.4999999999999999E-2</v>
      </c>
      <c r="AR63">
        <v>0</v>
      </c>
      <c r="AS63" s="9" t="b">
        <f t="shared" si="7"/>
        <v>1</v>
      </c>
      <c r="AT63" s="21" t="s">
        <v>217</v>
      </c>
    </row>
    <row r="64" spans="1:46" x14ac:dyDescent="0.3">
      <c r="A64" s="9" t="s">
        <v>128</v>
      </c>
      <c r="B64" s="25"/>
      <c r="C64" s="9"/>
      <c r="D64" s="9">
        <f>1</f>
        <v>1</v>
      </c>
      <c r="E64" s="9"/>
      <c r="F64" s="9">
        <v>305.89999999999998</v>
      </c>
      <c r="G64" s="9">
        <v>3.5</v>
      </c>
      <c r="H64" s="9"/>
      <c r="I64" s="9">
        <v>0.6</v>
      </c>
      <c r="J64" s="9">
        <v>899375.4</v>
      </c>
      <c r="K64" s="9">
        <v>70</v>
      </c>
      <c r="L64" s="9">
        <f t="shared" si="4"/>
        <v>56</v>
      </c>
      <c r="M64" s="9">
        <f>K64-2*G64-VLOOKUP(Y64,鋼筋號數!$A$3:$C$13,2,FALSE)</f>
        <v>61.73</v>
      </c>
      <c r="N64" s="9">
        <v>70</v>
      </c>
      <c r="O64" s="9">
        <f t="shared" si="5"/>
        <v>4900</v>
      </c>
      <c r="P64" s="9">
        <v>279.8</v>
      </c>
      <c r="Q64" s="9">
        <v>279.8</v>
      </c>
      <c r="R64" s="4" t="s">
        <v>15</v>
      </c>
      <c r="S64" s="9"/>
      <c r="T64" s="9">
        <v>12</v>
      </c>
      <c r="U64" s="9">
        <v>4303.2</v>
      </c>
      <c r="V64" s="9"/>
      <c r="W64" s="17">
        <f t="shared" si="6"/>
        <v>1.6</v>
      </c>
      <c r="X64" s="9">
        <f>VLOOKUP(R64,鋼筋號數!$A$3:$C$13,3,FALSE)*T64</f>
        <v>77.64</v>
      </c>
      <c r="Y64" s="9" t="s">
        <v>10</v>
      </c>
      <c r="Z64" s="9">
        <v>4</v>
      </c>
      <c r="AA64" s="9">
        <v>4</v>
      </c>
      <c r="AB64" s="9">
        <v>10</v>
      </c>
      <c r="AC64" s="9">
        <v>10</v>
      </c>
      <c r="AD64" s="9">
        <v>3334.5</v>
      </c>
      <c r="AE64" s="9"/>
      <c r="AF64" s="9"/>
      <c r="AG64" s="9">
        <v>135</v>
      </c>
      <c r="AH64" s="9">
        <f>VLOOKUP(Y64,鋼筋號數!$A$3:$C$13,3,FALSE)*Z64</f>
        <v>5.08</v>
      </c>
      <c r="AI64" s="17">
        <f>ROUND(VLOOKUP(Y64,鋼筋號數!$A$3:$C$13,3,FALSE)*Z64/AB64/(N64-2*G64-VLOOKUP(Y64,鋼筋號數!$A$3:$C$13,2,FALSE))*100,2)</f>
        <v>0.82</v>
      </c>
      <c r="AJ64" s="9"/>
      <c r="AK64" s="9">
        <v>3.0000000000000001E-3</v>
      </c>
      <c r="AL64" s="9">
        <v>0.61</v>
      </c>
      <c r="AM64" s="9">
        <v>1.1000000000000001</v>
      </c>
      <c r="AN64" s="9">
        <v>0.8</v>
      </c>
      <c r="AO64" s="9">
        <v>0.3</v>
      </c>
      <c r="AP64" s="9">
        <v>1.4E-2</v>
      </c>
      <c r="AQ64" s="9">
        <v>1.4999999999999999E-2</v>
      </c>
      <c r="AR64">
        <v>0</v>
      </c>
      <c r="AS64" s="9" t="b">
        <f t="shared" si="7"/>
        <v>1</v>
      </c>
      <c r="AT64" s="21" t="s">
        <v>217</v>
      </c>
    </row>
    <row r="65" spans="1:46" x14ac:dyDescent="0.3">
      <c r="A65" s="9" t="s">
        <v>129</v>
      </c>
      <c r="B65" s="9" t="s">
        <v>202</v>
      </c>
      <c r="C65" s="9"/>
      <c r="D65" s="9">
        <f>1</f>
        <v>1</v>
      </c>
      <c r="E65" s="9"/>
      <c r="F65" s="9">
        <v>329.3</v>
      </c>
      <c r="G65" s="9">
        <v>2</v>
      </c>
      <c r="H65" s="9"/>
      <c r="I65" s="9">
        <v>8.5999999999999993E-2</v>
      </c>
      <c r="J65" s="9">
        <v>25492.5</v>
      </c>
      <c r="K65" s="9">
        <v>30</v>
      </c>
      <c r="L65" s="9">
        <f t="shared" si="4"/>
        <v>24</v>
      </c>
      <c r="M65" s="9">
        <f>K65-2*G65-VLOOKUP(Y65,鋼筋號數!$A$3:$C$13,2,FALSE)</f>
        <v>25.047000000000001</v>
      </c>
      <c r="N65" s="9">
        <v>30</v>
      </c>
      <c r="O65" s="9">
        <f t="shared" si="5"/>
        <v>900</v>
      </c>
      <c r="P65" s="9">
        <v>105</v>
      </c>
      <c r="Q65" s="9">
        <v>105</v>
      </c>
      <c r="R65" s="4" t="s">
        <v>12</v>
      </c>
      <c r="S65" s="9"/>
      <c r="T65" s="9">
        <v>6</v>
      </c>
      <c r="U65" s="9">
        <v>4609.1000000000004</v>
      </c>
      <c r="V65" s="9"/>
      <c r="W65" s="17">
        <f t="shared" si="6"/>
        <v>1.9</v>
      </c>
      <c r="X65" s="9">
        <f>VLOOKUP(R65,鋼筋號數!$A$3:$C$13,3,FALSE)*T65</f>
        <v>17.22</v>
      </c>
      <c r="Y65" s="9" t="s">
        <v>9</v>
      </c>
      <c r="Z65" s="9">
        <v>2</v>
      </c>
      <c r="AA65" s="9">
        <v>2</v>
      </c>
      <c r="AB65" s="9">
        <v>10</v>
      </c>
      <c r="AC65" s="9">
        <v>15</v>
      </c>
      <c r="AD65" s="9">
        <v>3497.6</v>
      </c>
      <c r="AE65" s="9"/>
      <c r="AF65" s="9"/>
      <c r="AG65" s="9">
        <v>135</v>
      </c>
      <c r="AH65" s="9">
        <f>VLOOKUP(Y65,鋼筋號數!$A$3:$C$13,3,FALSE)*Z65</f>
        <v>1.42</v>
      </c>
      <c r="AI65" s="17">
        <f>ROUND(VLOOKUP(Y65,鋼筋號數!$A$3:$C$13,3,FALSE)*Z65/AB65/(N65-2*G65-VLOOKUP(Y65,鋼筋號數!$A$3:$C$13,2,FALSE))*100,2)</f>
        <v>0.56999999999999995</v>
      </c>
      <c r="AJ65" s="9"/>
      <c r="AK65" s="9">
        <v>5.0000000000000001E-3</v>
      </c>
      <c r="AL65" s="9">
        <v>0.95</v>
      </c>
      <c r="AM65" s="9">
        <v>1.3</v>
      </c>
      <c r="AN65" s="9">
        <v>0.85</v>
      </c>
      <c r="AO65" s="9">
        <v>0.5</v>
      </c>
      <c r="AP65" s="9">
        <v>2.7E-2</v>
      </c>
      <c r="AQ65" s="9">
        <v>0.01</v>
      </c>
      <c r="AR65">
        <v>0</v>
      </c>
      <c r="AS65" s="9" t="str">
        <f t="shared" si="7"/>
        <v>None</v>
      </c>
      <c r="AT65" s="9" t="b">
        <v>1</v>
      </c>
    </row>
    <row r="66" spans="1:46" x14ac:dyDescent="0.3">
      <c r="A66" s="9" t="s">
        <v>130</v>
      </c>
      <c r="B66" s="25" t="s">
        <v>203</v>
      </c>
      <c r="C66" s="9"/>
      <c r="D66" s="9">
        <f>1</f>
        <v>1</v>
      </c>
      <c r="E66" s="9"/>
      <c r="F66" s="9">
        <v>380.4</v>
      </c>
      <c r="G66" s="9">
        <v>2</v>
      </c>
      <c r="H66" s="9"/>
      <c r="I66" s="9">
        <v>0.40899999999999997</v>
      </c>
      <c r="J66" s="9">
        <v>315087.3</v>
      </c>
      <c r="K66" s="9">
        <v>45</v>
      </c>
      <c r="L66" s="9">
        <f t="shared" si="4"/>
        <v>36</v>
      </c>
      <c r="M66" s="9">
        <f>K66-2*G66-VLOOKUP(Y66,鋼筋號數!$A$3:$C$13,2,FALSE)</f>
        <v>40.046999999999997</v>
      </c>
      <c r="N66" s="9">
        <v>45</v>
      </c>
      <c r="O66" s="9">
        <f t="shared" si="5"/>
        <v>2025</v>
      </c>
      <c r="P66" s="9">
        <v>180</v>
      </c>
      <c r="Q66" s="9">
        <v>180</v>
      </c>
      <c r="R66" s="4" t="s">
        <v>12</v>
      </c>
      <c r="S66" s="9"/>
      <c r="T66" s="9">
        <v>12</v>
      </c>
      <c r="U66" s="9">
        <v>4792.7</v>
      </c>
      <c r="V66" s="9"/>
      <c r="W66" s="17">
        <f t="shared" si="6"/>
        <v>1.7</v>
      </c>
      <c r="X66" s="9">
        <f>VLOOKUP(R66,鋼筋號數!$A$3:$C$13,3,FALSE)*T66</f>
        <v>34.44</v>
      </c>
      <c r="Y66" s="9" t="s">
        <v>9</v>
      </c>
      <c r="Z66" s="9">
        <v>4</v>
      </c>
      <c r="AA66" s="9">
        <v>4</v>
      </c>
      <c r="AB66" s="9">
        <v>9</v>
      </c>
      <c r="AC66" s="9">
        <v>9</v>
      </c>
      <c r="AD66" s="9">
        <v>4792.7</v>
      </c>
      <c r="AE66" s="9"/>
      <c r="AF66" s="9"/>
      <c r="AG66" s="9">
        <v>135</v>
      </c>
      <c r="AH66" s="9">
        <f>VLOOKUP(Y66,鋼筋號數!$A$3:$C$13,3,FALSE)*Z66</f>
        <v>2.84</v>
      </c>
      <c r="AI66" s="17">
        <f>ROUND(VLOOKUP(Y66,鋼筋號數!$A$3:$C$13,3,FALSE)*Z66/AB66/(N66-2*G66-VLOOKUP(Y66,鋼筋號數!$A$3:$C$13,2,FALSE))*100,2)</f>
        <v>0.79</v>
      </c>
      <c r="AJ66" s="9"/>
      <c r="AK66" s="9">
        <v>4.0000000000000001E-3</v>
      </c>
      <c r="AL66" s="9">
        <v>0.6</v>
      </c>
      <c r="AM66" s="9">
        <v>1.1000000000000001</v>
      </c>
      <c r="AN66" s="9">
        <v>0.9</v>
      </c>
      <c r="AO66" s="9">
        <v>0.45</v>
      </c>
      <c r="AP66" s="9">
        <v>2.4E-2</v>
      </c>
      <c r="AQ66" s="9">
        <v>1.4999999999999999E-2</v>
      </c>
      <c r="AR66">
        <v>0</v>
      </c>
      <c r="AS66" s="9" t="str">
        <f t="shared" si="7"/>
        <v>None</v>
      </c>
      <c r="AT66" s="21" t="s">
        <v>217</v>
      </c>
    </row>
    <row r="67" spans="1:46" x14ac:dyDescent="0.3">
      <c r="A67" s="9" t="s">
        <v>131</v>
      </c>
      <c r="B67" s="25"/>
      <c r="C67" s="9"/>
      <c r="D67" s="9">
        <f>1</f>
        <v>1</v>
      </c>
      <c r="E67" s="9"/>
      <c r="F67" s="9">
        <v>380.4</v>
      </c>
      <c r="G67" s="9">
        <v>2</v>
      </c>
      <c r="H67" s="9"/>
      <c r="I67" s="9">
        <v>0.442</v>
      </c>
      <c r="J67" s="9">
        <v>340579.8</v>
      </c>
      <c r="K67" s="9">
        <v>45</v>
      </c>
      <c r="L67" s="9">
        <f t="shared" ref="L67:L100" si="8">0.8*K67</f>
        <v>36</v>
      </c>
      <c r="M67" s="9">
        <f>K67-2*G67-VLOOKUP(Y67,鋼筋號數!$A$3:$C$13,2,FALSE)</f>
        <v>40.046999999999997</v>
      </c>
      <c r="N67" s="9">
        <v>45</v>
      </c>
      <c r="O67" s="9">
        <f t="shared" ref="O67:O100" si="9">K67*N67</f>
        <v>2025</v>
      </c>
      <c r="P67" s="9">
        <v>180</v>
      </c>
      <c r="Q67" s="9">
        <v>180</v>
      </c>
      <c r="R67" s="4" t="s">
        <v>12</v>
      </c>
      <c r="S67" s="9"/>
      <c r="T67" s="9">
        <v>12</v>
      </c>
      <c r="U67" s="9">
        <v>4792.7</v>
      </c>
      <c r="V67" s="9"/>
      <c r="W67" s="17">
        <f t="shared" ref="W67:W100" si="10">ROUND(X67/N67/K67*100,1)</f>
        <v>1.7</v>
      </c>
      <c r="X67" s="9">
        <f>VLOOKUP(R67,鋼筋號數!$A$3:$C$13,3,FALSE)*T67</f>
        <v>34.44</v>
      </c>
      <c r="Y67" s="9" t="s">
        <v>9</v>
      </c>
      <c r="Z67" s="9">
        <v>4</v>
      </c>
      <c r="AA67" s="9">
        <v>4</v>
      </c>
      <c r="AB67" s="9">
        <v>9</v>
      </c>
      <c r="AC67" s="9">
        <v>9</v>
      </c>
      <c r="AD67" s="9">
        <v>4792.7</v>
      </c>
      <c r="AE67" s="9"/>
      <c r="AF67" s="9"/>
      <c r="AG67" s="9">
        <v>135</v>
      </c>
      <c r="AH67" s="9">
        <f>VLOOKUP(Y67,鋼筋號數!$A$3:$C$13,3,FALSE)*Z67</f>
        <v>2.84</v>
      </c>
      <c r="AI67" s="17">
        <f>ROUND(VLOOKUP(Y67,鋼筋號數!$A$3:$C$13,3,FALSE)*Z67/AB67/(N67-2*G67-VLOOKUP(Y67,鋼筋號數!$A$3:$C$13,2,FALSE))*100,2)</f>
        <v>0.79</v>
      </c>
      <c r="AJ67" s="9"/>
      <c r="AK67" s="9">
        <v>4.0000000000000001E-3</v>
      </c>
      <c r="AL67" s="9">
        <v>0.5</v>
      </c>
      <c r="AM67" s="9">
        <v>1.1000000000000001</v>
      </c>
      <c r="AN67" s="9">
        <v>0.9</v>
      </c>
      <c r="AO67" s="9">
        <v>0.5</v>
      </c>
      <c r="AP67" s="9">
        <v>2.1999999999999999E-2</v>
      </c>
      <c r="AQ67" s="9">
        <v>1.4999999999999999E-2</v>
      </c>
      <c r="AR67">
        <v>0</v>
      </c>
      <c r="AS67" s="9" t="str">
        <f t="shared" ref="AS67:AS100" si="11">IF(OR(F67&gt;=700,AD67&gt;=5000,AH67&gt;=3),TRUE,"None")</f>
        <v>None</v>
      </c>
      <c r="AT67" s="21" t="s">
        <v>217</v>
      </c>
    </row>
    <row r="68" spans="1:46" x14ac:dyDescent="0.3">
      <c r="A68" s="9" t="s">
        <v>132</v>
      </c>
      <c r="B68" s="25"/>
      <c r="C68" s="9"/>
      <c r="D68" s="9">
        <f>1</f>
        <v>1</v>
      </c>
      <c r="E68" s="9"/>
      <c r="F68" s="9">
        <v>380.4</v>
      </c>
      <c r="G68" s="9">
        <v>2</v>
      </c>
      <c r="H68" s="9"/>
      <c r="I68" s="9">
        <v>0.36299999999999999</v>
      </c>
      <c r="J68" s="9">
        <v>279397.8</v>
      </c>
      <c r="K68" s="9">
        <v>45</v>
      </c>
      <c r="L68" s="9">
        <f t="shared" si="8"/>
        <v>36</v>
      </c>
      <c r="M68" s="9">
        <f>K68-2*G68-VLOOKUP(Y68,鋼筋號數!$A$3:$C$13,2,FALSE)</f>
        <v>40.046999999999997</v>
      </c>
      <c r="N68" s="9">
        <v>45</v>
      </c>
      <c r="O68" s="9">
        <f t="shared" si="9"/>
        <v>2025</v>
      </c>
      <c r="P68" s="9">
        <v>180</v>
      </c>
      <c r="Q68" s="9">
        <v>180</v>
      </c>
      <c r="R68" s="4" t="s">
        <v>12</v>
      </c>
      <c r="S68" s="9"/>
      <c r="T68" s="9">
        <v>12</v>
      </c>
      <c r="U68" s="9">
        <v>4792.7</v>
      </c>
      <c r="V68" s="9"/>
      <c r="W68" s="17">
        <f t="shared" si="10"/>
        <v>1.7</v>
      </c>
      <c r="X68" s="9">
        <f>VLOOKUP(R68,鋼筋號數!$A$3:$C$13,3,FALSE)*T68</f>
        <v>34.44</v>
      </c>
      <c r="Y68" s="9" t="s">
        <v>9</v>
      </c>
      <c r="Z68" s="9">
        <v>4</v>
      </c>
      <c r="AA68" s="9">
        <v>4</v>
      </c>
      <c r="AB68" s="9">
        <v>9</v>
      </c>
      <c r="AC68" s="9">
        <v>9</v>
      </c>
      <c r="AD68" s="9">
        <v>4792.7</v>
      </c>
      <c r="AE68" s="9"/>
      <c r="AF68" s="9"/>
      <c r="AG68" s="9">
        <v>135</v>
      </c>
      <c r="AH68" s="9">
        <f>VLOOKUP(Y68,鋼筋號數!$A$3:$C$13,3,FALSE)*Z68</f>
        <v>2.84</v>
      </c>
      <c r="AI68" s="17">
        <f>ROUND(VLOOKUP(Y68,鋼筋號數!$A$3:$C$13,3,FALSE)*Z68/AB68/(N68-2*G68-VLOOKUP(Y68,鋼筋號數!$A$3:$C$13,2,FALSE))*100,2)</f>
        <v>0.79</v>
      </c>
      <c r="AJ68" s="9"/>
      <c r="AK68" s="9">
        <v>4.0000000000000001E-3</v>
      </c>
      <c r="AL68" s="9">
        <v>0.6</v>
      </c>
      <c r="AM68" s="9">
        <v>1.1000000000000001</v>
      </c>
      <c r="AN68" s="9">
        <v>0.9</v>
      </c>
      <c r="AO68" s="9">
        <v>0.4</v>
      </c>
      <c r="AP68" s="9">
        <v>2.5000000000000001E-2</v>
      </c>
      <c r="AQ68" s="9">
        <v>1.4999999999999999E-2</v>
      </c>
      <c r="AR68">
        <v>0</v>
      </c>
      <c r="AS68" s="9" t="str">
        <f t="shared" si="11"/>
        <v>None</v>
      </c>
      <c r="AT68" s="21" t="s">
        <v>217</v>
      </c>
    </row>
    <row r="69" spans="1:46" x14ac:dyDescent="0.3">
      <c r="A69" s="9" t="s">
        <v>133</v>
      </c>
      <c r="B69" s="25"/>
      <c r="C69" s="9"/>
      <c r="D69" s="9">
        <f>1</f>
        <v>1</v>
      </c>
      <c r="E69" s="9"/>
      <c r="F69" s="9">
        <v>353.8</v>
      </c>
      <c r="G69" s="9">
        <v>2</v>
      </c>
      <c r="H69" s="9"/>
      <c r="I69" s="9">
        <v>0.374</v>
      </c>
      <c r="J69" s="9">
        <v>268181.09999999998</v>
      </c>
      <c r="K69" s="9">
        <v>45</v>
      </c>
      <c r="L69" s="9">
        <f t="shared" si="8"/>
        <v>36</v>
      </c>
      <c r="M69" s="9">
        <f>K69-2*G69-VLOOKUP(Y69,鋼筋號數!$A$3:$C$13,2,FALSE)</f>
        <v>40.046999999999997</v>
      </c>
      <c r="N69" s="9">
        <v>45</v>
      </c>
      <c r="O69" s="9">
        <f t="shared" si="9"/>
        <v>2025</v>
      </c>
      <c r="P69" s="9">
        <v>180</v>
      </c>
      <c r="Q69" s="9">
        <v>180</v>
      </c>
      <c r="R69" s="4" t="s">
        <v>13</v>
      </c>
      <c r="S69" s="9"/>
      <c r="T69" s="9">
        <v>8</v>
      </c>
      <c r="U69" s="9">
        <v>4588.7</v>
      </c>
      <c r="V69" s="9"/>
      <c r="W69" s="17">
        <f t="shared" si="10"/>
        <v>1.5</v>
      </c>
      <c r="X69" s="9">
        <f>VLOOKUP(R69,鋼筋號數!$A$3:$C$13,3,FALSE)*T69</f>
        <v>30.96</v>
      </c>
      <c r="Y69" s="9" t="s">
        <v>9</v>
      </c>
      <c r="Z69" s="9">
        <v>3</v>
      </c>
      <c r="AA69" s="9">
        <v>3</v>
      </c>
      <c r="AB69" s="9">
        <v>9</v>
      </c>
      <c r="AC69" s="9">
        <v>9</v>
      </c>
      <c r="AD69" s="9">
        <v>4792.7</v>
      </c>
      <c r="AE69" s="9"/>
      <c r="AF69" s="9"/>
      <c r="AG69" s="9">
        <v>135</v>
      </c>
      <c r="AH69" s="9">
        <f>VLOOKUP(Y69,鋼筋號數!$A$3:$C$13,3,FALSE)*Z69</f>
        <v>2.13</v>
      </c>
      <c r="AI69" s="17">
        <f>ROUND(VLOOKUP(Y69,鋼筋號數!$A$3:$C$13,3,FALSE)*Z69/AB69/(N69-2*G69-VLOOKUP(Y69,鋼筋號數!$A$3:$C$13,2,FALSE))*100,2)</f>
        <v>0.59</v>
      </c>
      <c r="AJ69" s="9"/>
      <c r="AK69" s="9">
        <v>4.0000000000000001E-3</v>
      </c>
      <c r="AL69" s="9">
        <v>0.6</v>
      </c>
      <c r="AM69" s="9">
        <v>1.1000000000000001</v>
      </c>
      <c r="AN69" s="9">
        <v>0.9</v>
      </c>
      <c r="AO69" s="9">
        <v>0.5</v>
      </c>
      <c r="AP69" s="9">
        <v>2.7E-2</v>
      </c>
      <c r="AQ69" s="9">
        <v>0.02</v>
      </c>
      <c r="AR69">
        <v>0</v>
      </c>
      <c r="AS69" s="9" t="str">
        <f t="shared" si="11"/>
        <v>None</v>
      </c>
      <c r="AT69" s="21" t="s">
        <v>217</v>
      </c>
    </row>
    <row r="70" spans="1:46" x14ac:dyDescent="0.3">
      <c r="A70" s="9" t="s">
        <v>134</v>
      </c>
      <c r="B70" s="25"/>
      <c r="C70" s="9"/>
      <c r="D70" s="9">
        <f>1</f>
        <v>1</v>
      </c>
      <c r="E70" s="9"/>
      <c r="F70" s="9">
        <v>350.8</v>
      </c>
      <c r="G70" s="9">
        <v>2</v>
      </c>
      <c r="H70" s="9"/>
      <c r="I70" s="9">
        <v>0.28899999999999998</v>
      </c>
      <c r="J70" s="9">
        <v>204959.7</v>
      </c>
      <c r="K70" s="9">
        <v>45</v>
      </c>
      <c r="L70" s="9">
        <f t="shared" si="8"/>
        <v>36</v>
      </c>
      <c r="M70" s="9">
        <f>K70-2*G70-VLOOKUP(Y70,鋼筋號數!$A$3:$C$13,2,FALSE)</f>
        <v>40.046999999999997</v>
      </c>
      <c r="N70" s="9">
        <v>45</v>
      </c>
      <c r="O70" s="9">
        <f t="shared" si="9"/>
        <v>2025</v>
      </c>
      <c r="P70" s="9">
        <v>180</v>
      </c>
      <c r="Q70" s="9">
        <v>180</v>
      </c>
      <c r="R70" s="4" t="s">
        <v>13</v>
      </c>
      <c r="S70" s="9"/>
      <c r="T70" s="9">
        <v>8</v>
      </c>
      <c r="U70" s="9">
        <v>4588.7</v>
      </c>
      <c r="V70" s="9"/>
      <c r="W70" s="17">
        <f t="shared" si="10"/>
        <v>1.5</v>
      </c>
      <c r="X70" s="9">
        <f>VLOOKUP(R70,鋼筋號數!$A$3:$C$13,3,FALSE)*T70</f>
        <v>30.96</v>
      </c>
      <c r="Y70" s="9" t="s">
        <v>9</v>
      </c>
      <c r="Z70" s="9">
        <v>3</v>
      </c>
      <c r="AA70" s="9">
        <v>3</v>
      </c>
      <c r="AB70" s="9">
        <v>9</v>
      </c>
      <c r="AC70" s="9">
        <v>9</v>
      </c>
      <c r="AD70" s="9">
        <v>4792.7</v>
      </c>
      <c r="AE70" s="9"/>
      <c r="AF70" s="9"/>
      <c r="AG70" s="9">
        <v>135</v>
      </c>
      <c r="AH70" s="9">
        <f>VLOOKUP(Y70,鋼筋號數!$A$3:$C$13,3,FALSE)*Z70</f>
        <v>2.13</v>
      </c>
      <c r="AI70" s="17">
        <f>ROUND(VLOOKUP(Y70,鋼筋號數!$A$3:$C$13,3,FALSE)*Z70/AB70/(N70-2*G70-VLOOKUP(Y70,鋼筋號數!$A$3:$C$13,2,FALSE))*100,2)</f>
        <v>0.59</v>
      </c>
      <c r="AJ70" s="9"/>
      <c r="AK70" s="9">
        <v>4.0000000000000001E-3</v>
      </c>
      <c r="AL70" s="9">
        <v>0.6</v>
      </c>
      <c r="AM70" s="9">
        <v>1.1000000000000001</v>
      </c>
      <c r="AN70" s="9">
        <v>0.9</v>
      </c>
      <c r="AO70" s="9">
        <v>0.5</v>
      </c>
      <c r="AP70" s="9">
        <v>2.8000000000000001E-2</v>
      </c>
      <c r="AQ70" s="9">
        <v>1.4999999999999999E-2</v>
      </c>
      <c r="AR70">
        <v>0</v>
      </c>
      <c r="AS70" s="9" t="str">
        <f t="shared" si="11"/>
        <v>None</v>
      </c>
      <c r="AT70" s="21" t="s">
        <v>217</v>
      </c>
    </row>
    <row r="71" spans="1:46" x14ac:dyDescent="0.3">
      <c r="A71" s="9" t="s">
        <v>135</v>
      </c>
      <c r="B71" s="25" t="s">
        <v>204</v>
      </c>
      <c r="C71" s="9"/>
      <c r="D71" s="9">
        <f>1</f>
        <v>1</v>
      </c>
      <c r="E71" s="9"/>
      <c r="F71" s="9">
        <v>293.10000000000002</v>
      </c>
      <c r="G71" s="9">
        <v>2.5</v>
      </c>
      <c r="H71" s="9"/>
      <c r="I71" s="9">
        <v>9.4E-2</v>
      </c>
      <c r="J71" s="9">
        <v>82595.7</v>
      </c>
      <c r="K71" s="9">
        <v>60</v>
      </c>
      <c r="L71" s="9">
        <f t="shared" si="8"/>
        <v>48</v>
      </c>
      <c r="M71" s="9">
        <f>K71-2*G71-VLOOKUP(Y71,鋼筋號數!$A$3:$C$13,2,FALSE)</f>
        <v>54.046999999999997</v>
      </c>
      <c r="N71" s="9">
        <v>50</v>
      </c>
      <c r="O71" s="9">
        <f t="shared" si="9"/>
        <v>3000</v>
      </c>
      <c r="P71" s="9">
        <v>265</v>
      </c>
      <c r="Q71" s="9">
        <v>265</v>
      </c>
      <c r="R71" s="4" t="s">
        <v>12</v>
      </c>
      <c r="S71" s="9"/>
      <c r="T71" s="9">
        <v>16</v>
      </c>
      <c r="U71" s="9">
        <v>4068.7</v>
      </c>
      <c r="V71" s="9"/>
      <c r="W71" s="17">
        <f t="shared" si="10"/>
        <v>1.5</v>
      </c>
      <c r="X71" s="9">
        <f>VLOOKUP(R71,鋼筋號數!$A$3:$C$13,3,FALSE)*T71</f>
        <v>45.92</v>
      </c>
      <c r="Y71" s="9" t="s">
        <v>9</v>
      </c>
      <c r="Z71" s="9">
        <v>3</v>
      </c>
      <c r="AA71" s="9">
        <v>3</v>
      </c>
      <c r="AB71" s="9">
        <v>6</v>
      </c>
      <c r="AC71" s="9">
        <v>6</v>
      </c>
      <c r="AD71" s="9">
        <v>4140.1000000000004</v>
      </c>
      <c r="AE71" s="9"/>
      <c r="AF71" s="9"/>
      <c r="AG71" s="9">
        <v>135</v>
      </c>
      <c r="AH71" s="9">
        <f>VLOOKUP(Y71,鋼筋號數!$A$3:$C$13,3,FALSE)*Z71</f>
        <v>2.13</v>
      </c>
      <c r="AI71" s="17">
        <f>ROUND(VLOOKUP(Y71,鋼筋號數!$A$3:$C$13,3,FALSE)*Z71/AB71/(N71-2*G71-VLOOKUP(Y71,鋼筋號數!$A$3:$C$13,2,FALSE))*100,2)</f>
        <v>0.81</v>
      </c>
      <c r="AJ71" s="9"/>
      <c r="AK71" s="9">
        <v>5.0000000000000001E-3</v>
      </c>
      <c r="AL71" s="9">
        <v>0.75</v>
      </c>
      <c r="AM71" s="9">
        <v>1.1000000000000001</v>
      </c>
      <c r="AN71" s="9">
        <v>0.7</v>
      </c>
      <c r="AO71" s="9">
        <v>0.5</v>
      </c>
      <c r="AP71" s="9">
        <v>0.03</v>
      </c>
      <c r="AQ71" s="9">
        <v>2.7E-2</v>
      </c>
      <c r="AR71">
        <v>0</v>
      </c>
      <c r="AS71" s="9" t="str">
        <f t="shared" si="11"/>
        <v>None</v>
      </c>
      <c r="AT71" s="21" t="b">
        <v>1</v>
      </c>
    </row>
    <row r="72" spans="1:46" x14ac:dyDescent="0.3">
      <c r="A72" s="9" t="s">
        <v>136</v>
      </c>
      <c r="B72" s="25"/>
      <c r="C72" s="9"/>
      <c r="D72" s="9">
        <f>1</f>
        <v>1</v>
      </c>
      <c r="E72" s="9"/>
      <c r="F72" s="9">
        <v>293.10000000000002</v>
      </c>
      <c r="G72" s="9">
        <v>2.5</v>
      </c>
      <c r="H72" s="9"/>
      <c r="I72" s="9">
        <v>9.4E-2</v>
      </c>
      <c r="J72" s="9">
        <v>82595.7</v>
      </c>
      <c r="K72" s="9">
        <v>60</v>
      </c>
      <c r="L72" s="9">
        <f t="shared" si="8"/>
        <v>48</v>
      </c>
      <c r="M72" s="9">
        <f>K72-2*G72-VLOOKUP(Y72,鋼筋號數!$A$3:$C$13,2,FALSE)</f>
        <v>54.046999999999997</v>
      </c>
      <c r="N72" s="9">
        <v>50</v>
      </c>
      <c r="O72" s="9">
        <f t="shared" si="9"/>
        <v>3000</v>
      </c>
      <c r="P72" s="9">
        <v>265</v>
      </c>
      <c r="Q72" s="9">
        <v>265</v>
      </c>
      <c r="R72" s="4" t="s">
        <v>12</v>
      </c>
      <c r="S72" s="9"/>
      <c r="T72" s="9">
        <v>16</v>
      </c>
      <c r="U72" s="9">
        <v>5445.3</v>
      </c>
      <c r="V72" s="9"/>
      <c r="W72" s="17">
        <f t="shared" si="10"/>
        <v>1.5</v>
      </c>
      <c r="X72" s="9">
        <f>VLOOKUP(R72,鋼筋號數!$A$3:$C$13,3,FALSE)*T72</f>
        <v>45.92</v>
      </c>
      <c r="Y72" s="9" t="s">
        <v>9</v>
      </c>
      <c r="Z72" s="9">
        <v>3</v>
      </c>
      <c r="AA72" s="9">
        <v>3</v>
      </c>
      <c r="AB72" s="9">
        <v>6</v>
      </c>
      <c r="AC72" s="9">
        <v>6</v>
      </c>
      <c r="AD72" s="9">
        <v>4140.1000000000004</v>
      </c>
      <c r="AE72" s="9"/>
      <c r="AF72" s="9"/>
      <c r="AG72" s="9">
        <v>135</v>
      </c>
      <c r="AH72" s="9">
        <f>VLOOKUP(Y72,鋼筋號數!$A$3:$C$13,3,FALSE)*Z72</f>
        <v>2.13</v>
      </c>
      <c r="AI72" s="17">
        <f>ROUND(VLOOKUP(Y72,鋼筋號數!$A$3:$C$13,3,FALSE)*Z72/AB72/(N72-2*G72-VLOOKUP(Y72,鋼筋號數!$A$3:$C$13,2,FALSE))*100,2)</f>
        <v>0.81</v>
      </c>
      <c r="AJ72" s="9"/>
      <c r="AK72" s="9">
        <v>5.0000000000000001E-3</v>
      </c>
      <c r="AL72" s="9">
        <v>0.75</v>
      </c>
      <c r="AM72" s="9">
        <v>1.1000000000000001</v>
      </c>
      <c r="AN72" s="9">
        <v>0.8</v>
      </c>
      <c r="AO72" s="9">
        <v>0.45</v>
      </c>
      <c r="AP72" s="9">
        <v>3.5000000000000003E-2</v>
      </c>
      <c r="AQ72" s="9">
        <v>0.02</v>
      </c>
      <c r="AR72">
        <v>0</v>
      </c>
      <c r="AS72" s="9" t="str">
        <f t="shared" si="11"/>
        <v>None</v>
      </c>
      <c r="AT72" s="9" t="b">
        <v>1</v>
      </c>
    </row>
    <row r="73" spans="1:46" x14ac:dyDescent="0.3">
      <c r="A73" s="9" t="s">
        <v>137</v>
      </c>
      <c r="B73" s="25"/>
      <c r="C73" s="9"/>
      <c r="D73" s="9">
        <f>1</f>
        <v>1</v>
      </c>
      <c r="E73" s="9"/>
      <c r="F73" s="9">
        <v>293.10000000000002</v>
      </c>
      <c r="G73" s="9">
        <v>2.5</v>
      </c>
      <c r="H73" s="9"/>
      <c r="I73" s="9">
        <v>9.4E-2</v>
      </c>
      <c r="J73" s="9">
        <v>82595.7</v>
      </c>
      <c r="K73" s="9">
        <v>60</v>
      </c>
      <c r="L73" s="9">
        <f t="shared" si="8"/>
        <v>48</v>
      </c>
      <c r="M73" s="9">
        <f>K73-2*G73-VLOOKUP(Y73,鋼筋號數!$A$3:$C$13,2,FALSE)</f>
        <v>54.046999999999997</v>
      </c>
      <c r="N73" s="9">
        <v>50</v>
      </c>
      <c r="O73" s="9">
        <f t="shared" si="9"/>
        <v>3000</v>
      </c>
      <c r="P73" s="9">
        <v>265</v>
      </c>
      <c r="Q73" s="9">
        <v>265</v>
      </c>
      <c r="R73" s="4" t="s">
        <v>12</v>
      </c>
      <c r="S73" s="9"/>
      <c r="T73" s="9">
        <v>16</v>
      </c>
      <c r="U73" s="9">
        <v>4068.7</v>
      </c>
      <c r="V73" s="9"/>
      <c r="W73" s="17">
        <f t="shared" si="10"/>
        <v>1.5</v>
      </c>
      <c r="X73" s="9">
        <f>VLOOKUP(R73,鋼筋號數!$A$3:$C$13,3,FALSE)*T73</f>
        <v>45.92</v>
      </c>
      <c r="Y73" s="9" t="s">
        <v>9</v>
      </c>
      <c r="Z73" s="9">
        <v>3</v>
      </c>
      <c r="AA73" s="9">
        <v>3</v>
      </c>
      <c r="AB73" s="9">
        <v>6</v>
      </c>
      <c r="AC73" s="9">
        <v>6</v>
      </c>
      <c r="AD73" s="9">
        <v>5465.7</v>
      </c>
      <c r="AE73" s="9"/>
      <c r="AF73" s="9"/>
      <c r="AG73" s="9">
        <v>135</v>
      </c>
      <c r="AH73" s="9">
        <f>VLOOKUP(Y73,鋼筋號數!$A$3:$C$13,3,FALSE)*Z73</f>
        <v>2.13</v>
      </c>
      <c r="AI73" s="17">
        <f>ROUND(VLOOKUP(Y73,鋼筋號數!$A$3:$C$13,3,FALSE)*Z73/AB73/(N73-2*G73-VLOOKUP(Y73,鋼筋號數!$A$3:$C$13,2,FALSE))*100,2)</f>
        <v>0.81</v>
      </c>
      <c r="AJ73" s="9"/>
      <c r="AK73" s="9">
        <v>5.0000000000000001E-3</v>
      </c>
      <c r="AL73" s="9">
        <v>0.75</v>
      </c>
      <c r="AM73" s="9">
        <v>1.2</v>
      </c>
      <c r="AN73" s="9">
        <v>0.8</v>
      </c>
      <c r="AO73" s="9">
        <v>0.45</v>
      </c>
      <c r="AP73" s="9">
        <v>3.5000000000000003E-2</v>
      </c>
      <c r="AQ73" s="9">
        <v>0.02</v>
      </c>
      <c r="AR73">
        <v>0</v>
      </c>
      <c r="AS73" s="9" t="b">
        <f t="shared" si="11"/>
        <v>1</v>
      </c>
      <c r="AT73" s="9" t="b">
        <v>1</v>
      </c>
    </row>
    <row r="74" spans="1:46" x14ac:dyDescent="0.3">
      <c r="A74" s="9" t="s">
        <v>138</v>
      </c>
      <c r="B74" s="25"/>
      <c r="C74" s="9"/>
      <c r="D74" s="9">
        <f>1</f>
        <v>1</v>
      </c>
      <c r="E74" s="9"/>
      <c r="F74" s="9">
        <v>293.10000000000002</v>
      </c>
      <c r="G74" s="9">
        <v>2.5</v>
      </c>
      <c r="H74" s="9"/>
      <c r="I74" s="9">
        <v>9.4E-2</v>
      </c>
      <c r="J74" s="9">
        <v>82595.7</v>
      </c>
      <c r="K74" s="9">
        <v>60</v>
      </c>
      <c r="L74" s="9">
        <f t="shared" si="8"/>
        <v>48</v>
      </c>
      <c r="M74" s="9">
        <f>K74-2*G74-VLOOKUP(Y74,鋼筋號數!$A$3:$C$13,2,FALSE)</f>
        <v>54.046999999999997</v>
      </c>
      <c r="N74" s="9">
        <v>50</v>
      </c>
      <c r="O74" s="9">
        <f t="shared" si="9"/>
        <v>3000</v>
      </c>
      <c r="P74" s="9">
        <v>265</v>
      </c>
      <c r="Q74" s="9">
        <v>265</v>
      </c>
      <c r="R74" s="4" t="s">
        <v>12</v>
      </c>
      <c r="S74" s="9"/>
      <c r="T74" s="9">
        <v>16</v>
      </c>
      <c r="U74" s="9">
        <v>5445.3</v>
      </c>
      <c r="V74" s="9"/>
      <c r="W74" s="17">
        <f t="shared" si="10"/>
        <v>1.5</v>
      </c>
      <c r="X74" s="9">
        <f>VLOOKUP(R74,鋼筋號數!$A$3:$C$13,3,FALSE)*T74</f>
        <v>45.92</v>
      </c>
      <c r="Y74" s="9" t="s">
        <v>9</v>
      </c>
      <c r="Z74" s="9">
        <v>3</v>
      </c>
      <c r="AA74" s="9">
        <v>3</v>
      </c>
      <c r="AB74" s="9">
        <v>6</v>
      </c>
      <c r="AC74" s="9">
        <v>6</v>
      </c>
      <c r="AD74" s="9">
        <v>5465.7</v>
      </c>
      <c r="AE74" s="9"/>
      <c r="AF74" s="9"/>
      <c r="AG74" s="9">
        <v>135</v>
      </c>
      <c r="AH74" s="9">
        <f>VLOOKUP(Y74,鋼筋號數!$A$3:$C$13,3,FALSE)*Z74</f>
        <v>2.13</v>
      </c>
      <c r="AI74" s="17">
        <f>ROUND(VLOOKUP(Y74,鋼筋號數!$A$3:$C$13,3,FALSE)*Z74/AB74/(N74-2*G74-VLOOKUP(Y74,鋼筋號數!$A$3:$C$13,2,FALSE))*100,2)</f>
        <v>0.81</v>
      </c>
      <c r="AJ74" s="9"/>
      <c r="AK74" s="9">
        <v>5.0000000000000001E-3</v>
      </c>
      <c r="AL74" s="9">
        <v>0.85</v>
      </c>
      <c r="AM74" s="9">
        <v>1.2</v>
      </c>
      <c r="AN74" s="9">
        <v>0.9</v>
      </c>
      <c r="AO74" s="9">
        <v>0.45</v>
      </c>
      <c r="AP74" s="9">
        <v>0.04</v>
      </c>
      <c r="AQ74" s="9">
        <v>2.5000000000000001E-2</v>
      </c>
      <c r="AR74">
        <v>0</v>
      </c>
      <c r="AS74" s="9" t="b">
        <f t="shared" si="11"/>
        <v>1</v>
      </c>
      <c r="AT74" s="9" t="b">
        <v>1</v>
      </c>
    </row>
    <row r="75" spans="1:46" x14ac:dyDescent="0.3">
      <c r="A75" s="9" t="s">
        <v>139</v>
      </c>
      <c r="B75" s="25"/>
      <c r="C75" s="9"/>
      <c r="D75" s="9">
        <f>1</f>
        <v>1</v>
      </c>
      <c r="E75" s="9"/>
      <c r="F75" s="9">
        <v>293.10000000000002</v>
      </c>
      <c r="G75" s="9">
        <v>2.5</v>
      </c>
      <c r="H75" s="9"/>
      <c r="I75" s="9">
        <v>9.4E-2</v>
      </c>
      <c r="J75" s="9">
        <v>82595.7</v>
      </c>
      <c r="K75" s="9">
        <v>60</v>
      </c>
      <c r="L75" s="9">
        <f t="shared" si="8"/>
        <v>48</v>
      </c>
      <c r="M75" s="9">
        <f>K75-2*G75-VLOOKUP(Y75,鋼筋號數!$A$3:$C$13,2,FALSE)</f>
        <v>54.046999999999997</v>
      </c>
      <c r="N75" s="9">
        <v>50</v>
      </c>
      <c r="O75" s="9">
        <f t="shared" si="9"/>
        <v>3000</v>
      </c>
      <c r="P75" s="9">
        <v>265</v>
      </c>
      <c r="Q75" s="9">
        <v>265</v>
      </c>
      <c r="R75" s="4" t="s">
        <v>12</v>
      </c>
      <c r="S75" s="9"/>
      <c r="T75" s="9">
        <v>16</v>
      </c>
      <c r="U75" s="9">
        <v>6342.7</v>
      </c>
      <c r="V75" s="9"/>
      <c r="W75" s="17">
        <f t="shared" si="10"/>
        <v>1.5</v>
      </c>
      <c r="X75" s="9">
        <f>VLOOKUP(R75,鋼筋號數!$A$3:$C$13,3,FALSE)*T75</f>
        <v>45.92</v>
      </c>
      <c r="Y75" s="9" t="s">
        <v>9</v>
      </c>
      <c r="Z75" s="9">
        <v>3</v>
      </c>
      <c r="AA75" s="9">
        <v>3</v>
      </c>
      <c r="AB75" s="9">
        <v>6</v>
      </c>
      <c r="AC75" s="9">
        <v>6</v>
      </c>
      <c r="AD75" s="9">
        <v>5465.7</v>
      </c>
      <c r="AE75" s="9"/>
      <c r="AF75" s="9"/>
      <c r="AG75" s="9">
        <v>135</v>
      </c>
      <c r="AH75" s="9">
        <f>VLOOKUP(Y75,鋼筋號數!$A$3:$C$13,3,FALSE)*Z75</f>
        <v>2.13</v>
      </c>
      <c r="AI75" s="17">
        <f>ROUND(VLOOKUP(Y75,鋼筋號數!$A$3:$C$13,3,FALSE)*Z75/AB75/(N75-2*G75-VLOOKUP(Y75,鋼筋號數!$A$3:$C$13,2,FALSE))*100,2)</f>
        <v>0.81</v>
      </c>
      <c r="AJ75" s="9"/>
      <c r="AK75" s="9">
        <v>5.0000000000000001E-3</v>
      </c>
      <c r="AL75" s="9">
        <v>0.85</v>
      </c>
      <c r="AM75" s="9">
        <v>1.2</v>
      </c>
      <c r="AN75" s="9">
        <v>0.8</v>
      </c>
      <c r="AO75" s="9">
        <v>0.5</v>
      </c>
      <c r="AP75" s="9">
        <v>4.2999999999999997E-2</v>
      </c>
      <c r="AQ75" s="9">
        <v>2.1999999999999999E-2</v>
      </c>
      <c r="AR75">
        <v>0</v>
      </c>
      <c r="AS75" s="9" t="b">
        <f t="shared" si="11"/>
        <v>1</v>
      </c>
      <c r="AT75" s="9" t="b">
        <v>1</v>
      </c>
    </row>
    <row r="76" spans="1:46" x14ac:dyDescent="0.3">
      <c r="A76" s="9" t="s">
        <v>140</v>
      </c>
      <c r="B76" s="25"/>
      <c r="C76" s="9"/>
      <c r="D76" s="9">
        <f>1</f>
        <v>1</v>
      </c>
      <c r="E76" s="9"/>
      <c r="F76" s="9">
        <v>430.5</v>
      </c>
      <c r="G76" s="9">
        <v>2.5</v>
      </c>
      <c r="H76" s="9"/>
      <c r="I76" s="9">
        <v>6.4000000000000001E-2</v>
      </c>
      <c r="J76" s="9">
        <v>82595.7</v>
      </c>
      <c r="K76" s="9">
        <v>60</v>
      </c>
      <c r="L76" s="9">
        <f t="shared" si="8"/>
        <v>48</v>
      </c>
      <c r="M76" s="9">
        <f>K76-2*G76-VLOOKUP(Y76,鋼筋號數!$A$3:$C$13,2,FALSE)</f>
        <v>54.046999999999997</v>
      </c>
      <c r="N76" s="9">
        <v>50</v>
      </c>
      <c r="O76" s="9">
        <f t="shared" si="9"/>
        <v>3000</v>
      </c>
      <c r="P76" s="9">
        <v>265</v>
      </c>
      <c r="Q76" s="9">
        <v>265</v>
      </c>
      <c r="R76" s="4" t="s">
        <v>12</v>
      </c>
      <c r="S76" s="9"/>
      <c r="T76" s="9">
        <v>16</v>
      </c>
      <c r="U76" s="9">
        <v>5445.3</v>
      </c>
      <c r="V76" s="9"/>
      <c r="W76" s="17">
        <f t="shared" si="10"/>
        <v>1.5</v>
      </c>
      <c r="X76" s="9">
        <f>VLOOKUP(R76,鋼筋號數!$A$3:$C$13,3,FALSE)*T76</f>
        <v>45.92</v>
      </c>
      <c r="Y76" s="9" t="s">
        <v>9</v>
      </c>
      <c r="Z76" s="9">
        <v>3</v>
      </c>
      <c r="AA76" s="9">
        <v>3</v>
      </c>
      <c r="AB76" s="9">
        <v>6</v>
      </c>
      <c r="AC76" s="9">
        <v>6</v>
      </c>
      <c r="AD76" s="9">
        <v>4140.1000000000004</v>
      </c>
      <c r="AE76" s="9"/>
      <c r="AF76" s="9"/>
      <c r="AG76" s="9">
        <v>135</v>
      </c>
      <c r="AH76" s="9">
        <f>VLOOKUP(Y76,鋼筋號數!$A$3:$C$13,3,FALSE)*Z76</f>
        <v>2.13</v>
      </c>
      <c r="AI76" s="17">
        <f>ROUND(VLOOKUP(Y76,鋼筋號數!$A$3:$C$13,3,FALSE)*Z76/AB76/(N76-2*G76-VLOOKUP(Y76,鋼筋號數!$A$3:$C$13,2,FALSE))*100,2)</f>
        <v>0.81</v>
      </c>
      <c r="AJ76" s="9"/>
      <c r="AK76" s="9">
        <v>5.0000000000000001E-3</v>
      </c>
      <c r="AL76" s="9">
        <v>0.72</v>
      </c>
      <c r="AM76" s="9">
        <v>1.2</v>
      </c>
      <c r="AN76" s="9">
        <v>0.85</v>
      </c>
      <c r="AO76" s="9">
        <v>0.45</v>
      </c>
      <c r="AP76" s="9">
        <v>3.3000000000000002E-2</v>
      </c>
      <c r="AQ76" s="9">
        <v>0.02</v>
      </c>
      <c r="AR76">
        <v>0</v>
      </c>
      <c r="AS76" s="9" t="str">
        <f t="shared" si="11"/>
        <v>None</v>
      </c>
      <c r="AT76" s="9" t="b">
        <v>1</v>
      </c>
    </row>
    <row r="77" spans="1:46" x14ac:dyDescent="0.3">
      <c r="A77" s="9" t="s">
        <v>141</v>
      </c>
      <c r="B77" s="25"/>
      <c r="C77" s="9"/>
      <c r="D77" s="9">
        <f>1</f>
        <v>1</v>
      </c>
      <c r="E77" s="9"/>
      <c r="F77" s="9">
        <v>430.5</v>
      </c>
      <c r="G77" s="9">
        <v>2.5</v>
      </c>
      <c r="H77" s="9"/>
      <c r="I77" s="9">
        <v>6.4000000000000001E-2</v>
      </c>
      <c r="J77" s="9">
        <v>82595.7</v>
      </c>
      <c r="K77" s="9">
        <v>60</v>
      </c>
      <c r="L77" s="9">
        <f t="shared" si="8"/>
        <v>48</v>
      </c>
      <c r="M77" s="9">
        <f>K77-2*G77-VLOOKUP(Y77,鋼筋號數!$A$3:$C$13,2,FALSE)</f>
        <v>54.046999999999997</v>
      </c>
      <c r="N77" s="9">
        <v>50</v>
      </c>
      <c r="O77" s="9">
        <f t="shared" si="9"/>
        <v>3000</v>
      </c>
      <c r="P77" s="9">
        <v>265</v>
      </c>
      <c r="Q77" s="9">
        <v>265</v>
      </c>
      <c r="R77" s="4" t="s">
        <v>12</v>
      </c>
      <c r="S77" s="9"/>
      <c r="T77" s="9">
        <v>16</v>
      </c>
      <c r="U77" s="9">
        <v>5445.3</v>
      </c>
      <c r="V77" s="9"/>
      <c r="W77" s="17">
        <f t="shared" si="10"/>
        <v>1.5</v>
      </c>
      <c r="X77" s="9">
        <f>VLOOKUP(R77,鋼筋號數!$A$3:$C$13,3,FALSE)*T77</f>
        <v>45.92</v>
      </c>
      <c r="Y77" s="9" t="s">
        <v>9</v>
      </c>
      <c r="Z77" s="9">
        <v>3</v>
      </c>
      <c r="AA77" s="9">
        <v>3</v>
      </c>
      <c r="AB77" s="9">
        <v>6</v>
      </c>
      <c r="AC77" s="9">
        <v>6</v>
      </c>
      <c r="AD77" s="9">
        <v>6291.7</v>
      </c>
      <c r="AE77" s="9"/>
      <c r="AF77" s="9"/>
      <c r="AG77" s="9">
        <v>135</v>
      </c>
      <c r="AH77" s="9">
        <f>VLOOKUP(Y77,鋼筋號數!$A$3:$C$13,3,FALSE)*Z77</f>
        <v>2.13</v>
      </c>
      <c r="AI77" s="17">
        <f>ROUND(VLOOKUP(Y77,鋼筋號數!$A$3:$C$13,3,FALSE)*Z77/AB77/(N77-2*G77-VLOOKUP(Y77,鋼筋號數!$A$3:$C$13,2,FALSE))*100,2)</f>
        <v>0.81</v>
      </c>
      <c r="AJ77" s="9"/>
      <c r="AK77" s="9">
        <v>5.0000000000000001E-3</v>
      </c>
      <c r="AL77" s="9">
        <v>0.8</v>
      </c>
      <c r="AM77" s="9">
        <v>1.2</v>
      </c>
      <c r="AN77" s="9">
        <v>0.9</v>
      </c>
      <c r="AO77" s="9">
        <v>0.45</v>
      </c>
      <c r="AP77" s="9">
        <v>4.2000000000000003E-2</v>
      </c>
      <c r="AQ77" s="9">
        <v>0.02</v>
      </c>
      <c r="AR77">
        <v>0</v>
      </c>
      <c r="AS77" s="9" t="b">
        <f t="shared" si="11"/>
        <v>1</v>
      </c>
      <c r="AT77" s="9" t="b">
        <v>1</v>
      </c>
    </row>
    <row r="78" spans="1:46" x14ac:dyDescent="0.3">
      <c r="A78" s="9" t="s">
        <v>142</v>
      </c>
      <c r="B78" s="25"/>
      <c r="C78" s="9"/>
      <c r="D78" s="9">
        <f>1</f>
        <v>1</v>
      </c>
      <c r="E78" s="9"/>
      <c r="F78" s="9">
        <v>430.5</v>
      </c>
      <c r="G78" s="9">
        <v>2.5</v>
      </c>
      <c r="H78" s="9"/>
      <c r="I78" s="9">
        <v>6.4000000000000001E-2</v>
      </c>
      <c r="J78" s="9">
        <v>82595.7</v>
      </c>
      <c r="K78" s="9">
        <v>60</v>
      </c>
      <c r="L78" s="9">
        <f t="shared" si="8"/>
        <v>48</v>
      </c>
      <c r="M78" s="9">
        <f>K78-2*G78-VLOOKUP(Y78,鋼筋號數!$A$3:$C$13,2,FALSE)</f>
        <v>54.046999999999997</v>
      </c>
      <c r="N78" s="9">
        <v>50</v>
      </c>
      <c r="O78" s="9">
        <f t="shared" si="9"/>
        <v>3000</v>
      </c>
      <c r="P78" s="9">
        <v>265</v>
      </c>
      <c r="Q78" s="9">
        <v>265</v>
      </c>
      <c r="R78" s="4" t="s">
        <v>12</v>
      </c>
      <c r="S78" s="9"/>
      <c r="T78" s="9">
        <v>16</v>
      </c>
      <c r="U78" s="9">
        <v>5445.3</v>
      </c>
      <c r="V78" s="9"/>
      <c r="W78" s="17">
        <f t="shared" si="10"/>
        <v>1.5</v>
      </c>
      <c r="X78" s="9">
        <f>VLOOKUP(R78,鋼筋號數!$A$3:$C$13,3,FALSE)*T78</f>
        <v>45.92</v>
      </c>
      <c r="Y78" s="9" t="s">
        <v>9</v>
      </c>
      <c r="Z78" s="9">
        <v>3</v>
      </c>
      <c r="AA78" s="9">
        <v>3</v>
      </c>
      <c r="AB78" s="9">
        <v>6</v>
      </c>
      <c r="AC78" s="9">
        <v>7</v>
      </c>
      <c r="AD78" s="9">
        <v>6995.3</v>
      </c>
      <c r="AE78" s="9"/>
      <c r="AF78" s="9"/>
      <c r="AG78" s="9">
        <v>135</v>
      </c>
      <c r="AH78" s="9">
        <f>VLOOKUP(Y78,鋼筋號數!$A$3:$C$13,3,FALSE)*Z78</f>
        <v>2.13</v>
      </c>
      <c r="AI78" s="17">
        <f>ROUND(VLOOKUP(Y78,鋼筋號數!$A$3:$C$13,3,FALSE)*Z78/AB78/(N78-2*G78-VLOOKUP(Y78,鋼筋號數!$A$3:$C$13,2,FALSE))*100,2)</f>
        <v>0.81</v>
      </c>
      <c r="AJ78" s="9"/>
      <c r="AK78" s="9">
        <v>5.0000000000000001E-3</v>
      </c>
      <c r="AL78" s="9">
        <v>0.8</v>
      </c>
      <c r="AM78" s="9">
        <v>1.2</v>
      </c>
      <c r="AN78" s="9">
        <v>0.75</v>
      </c>
      <c r="AO78" s="9">
        <v>0.5</v>
      </c>
      <c r="AP78" s="9">
        <v>3.5000000000000003E-2</v>
      </c>
      <c r="AQ78" s="9">
        <v>2.4E-2</v>
      </c>
      <c r="AR78">
        <v>0</v>
      </c>
      <c r="AS78" s="9" t="b">
        <f t="shared" si="11"/>
        <v>1</v>
      </c>
      <c r="AT78" s="9" t="b">
        <v>1</v>
      </c>
    </row>
    <row r="79" spans="1:46" x14ac:dyDescent="0.3">
      <c r="A79" s="9" t="s">
        <v>143</v>
      </c>
      <c r="B79" s="25"/>
      <c r="C79" s="9"/>
      <c r="D79" s="9">
        <f>1</f>
        <v>1</v>
      </c>
      <c r="E79" s="9"/>
      <c r="F79" s="9">
        <v>430.5</v>
      </c>
      <c r="G79" s="9">
        <v>2.5</v>
      </c>
      <c r="H79" s="9"/>
      <c r="I79" s="9">
        <v>6.4000000000000001E-2</v>
      </c>
      <c r="J79" s="9">
        <v>82595.7</v>
      </c>
      <c r="K79" s="9">
        <v>60</v>
      </c>
      <c r="L79" s="9">
        <f t="shared" si="8"/>
        <v>48</v>
      </c>
      <c r="M79" s="9">
        <f>K79-2*G79-VLOOKUP(Y79,鋼筋號數!$A$3:$C$13,2,FALSE)</f>
        <v>54.046999999999997</v>
      </c>
      <c r="N79" s="9">
        <v>50</v>
      </c>
      <c r="O79" s="9">
        <f t="shared" si="9"/>
        <v>3000</v>
      </c>
      <c r="P79" s="9">
        <v>265</v>
      </c>
      <c r="Q79" s="9">
        <v>265</v>
      </c>
      <c r="R79" s="4" t="s">
        <v>12</v>
      </c>
      <c r="S79" s="9"/>
      <c r="T79" s="9">
        <v>16</v>
      </c>
      <c r="U79" s="9">
        <v>5445.3</v>
      </c>
      <c r="V79" s="9"/>
      <c r="W79" s="17">
        <f t="shared" si="10"/>
        <v>1.5</v>
      </c>
      <c r="X79" s="9">
        <f>VLOOKUP(R79,鋼筋號數!$A$3:$C$13,3,FALSE)*T79</f>
        <v>45.92</v>
      </c>
      <c r="Y79" s="9" t="s">
        <v>9</v>
      </c>
      <c r="Z79" s="9">
        <v>3</v>
      </c>
      <c r="AA79" s="9">
        <v>3</v>
      </c>
      <c r="AB79" s="9">
        <v>6</v>
      </c>
      <c r="AC79" s="9">
        <v>6</v>
      </c>
      <c r="AD79" s="9">
        <v>5465.7</v>
      </c>
      <c r="AE79" s="9"/>
      <c r="AF79" s="9"/>
      <c r="AG79" s="9">
        <v>135</v>
      </c>
      <c r="AH79" s="9">
        <f>VLOOKUP(Y79,鋼筋號數!$A$3:$C$13,3,FALSE)*Z79</f>
        <v>2.13</v>
      </c>
      <c r="AI79" s="17">
        <f>ROUND(VLOOKUP(Y79,鋼筋號數!$A$3:$C$13,3,FALSE)*Z79/AB79/(N79-2*G79-VLOOKUP(Y79,鋼筋號數!$A$3:$C$13,2,FALSE))*100,2)</f>
        <v>0.81</v>
      </c>
      <c r="AJ79" s="9"/>
      <c r="AK79" s="9">
        <v>5.0000000000000001E-3</v>
      </c>
      <c r="AL79" s="9">
        <v>0.8</v>
      </c>
      <c r="AM79" s="9">
        <v>1.3</v>
      </c>
      <c r="AN79" s="9">
        <v>0.75</v>
      </c>
      <c r="AO79" s="9">
        <v>0.5</v>
      </c>
      <c r="AP79" s="9">
        <v>3.6999999999999998E-2</v>
      </c>
      <c r="AQ79" s="9">
        <v>2.3E-2</v>
      </c>
      <c r="AR79">
        <v>0</v>
      </c>
      <c r="AS79" s="9" t="b">
        <f t="shared" si="11"/>
        <v>1</v>
      </c>
      <c r="AT79" s="9" t="b">
        <v>1</v>
      </c>
    </row>
    <row r="80" spans="1:46" ht="15" customHeight="1" x14ac:dyDescent="0.3">
      <c r="A80" s="9" t="s">
        <v>144</v>
      </c>
      <c r="B80" s="26" t="s">
        <v>205</v>
      </c>
      <c r="C80" s="9"/>
      <c r="D80" s="9">
        <f>1</f>
        <v>1</v>
      </c>
      <c r="E80" s="9"/>
      <c r="F80" s="9">
        <v>323.8</v>
      </c>
      <c r="G80" s="9">
        <v>2</v>
      </c>
      <c r="H80" s="9"/>
      <c r="I80" s="9">
        <v>0.1</v>
      </c>
      <c r="J80" s="9">
        <v>39669.949935000004</v>
      </c>
      <c r="K80" s="9">
        <v>35</v>
      </c>
      <c r="L80" s="9">
        <f t="shared" si="8"/>
        <v>28</v>
      </c>
      <c r="M80" s="9">
        <f>K80-2*G80-VLOOKUP(Y80,鋼筋號數!$A$3:$C$13,2,FALSE)</f>
        <v>30.047000000000001</v>
      </c>
      <c r="N80" s="9">
        <v>35</v>
      </c>
      <c r="O80" s="9">
        <f t="shared" si="9"/>
        <v>1225</v>
      </c>
      <c r="P80" s="9">
        <v>95</v>
      </c>
      <c r="Q80" s="9">
        <v>95</v>
      </c>
      <c r="R80" s="4" t="s">
        <v>11</v>
      </c>
      <c r="S80" s="9"/>
      <c r="T80" s="9">
        <v>12</v>
      </c>
      <c r="U80" s="9">
        <v>4548</v>
      </c>
      <c r="V80" s="9"/>
      <c r="W80" s="17">
        <f t="shared" si="10"/>
        <v>1.9</v>
      </c>
      <c r="X80" s="9">
        <f>VLOOKUP(R80,鋼筋號數!$A$3:$C$13,3,FALSE)*T80</f>
        <v>23.88</v>
      </c>
      <c r="Y80" s="9" t="s">
        <v>9</v>
      </c>
      <c r="Z80" s="9">
        <v>4</v>
      </c>
      <c r="AA80" s="9">
        <v>4</v>
      </c>
      <c r="AB80" s="9">
        <v>7</v>
      </c>
      <c r="AC80" s="9">
        <v>7</v>
      </c>
      <c r="AD80" s="9">
        <v>4853.8999999999996</v>
      </c>
      <c r="AE80" s="9"/>
      <c r="AF80" s="9"/>
      <c r="AG80" s="9">
        <v>135</v>
      </c>
      <c r="AH80" s="9">
        <f>VLOOKUP(Y80,鋼筋號數!$A$3:$C$13,3,FALSE)*Z80</f>
        <v>2.84</v>
      </c>
      <c r="AI80" s="17">
        <f>ROUND(VLOOKUP(Y80,鋼筋號數!$A$3:$C$13,3,FALSE)*Z80/AB80/(N80-2*G80-VLOOKUP(Y80,鋼筋號數!$A$3:$C$13,2,FALSE))*100,2)</f>
        <v>1.35</v>
      </c>
      <c r="AJ80" s="9"/>
      <c r="AK80" s="9">
        <v>5.0000000000000001E-3</v>
      </c>
      <c r="AL80" s="9">
        <v>0.8</v>
      </c>
      <c r="AM80" s="9">
        <v>1.3</v>
      </c>
      <c r="AN80" s="9">
        <v>0.75</v>
      </c>
      <c r="AO80" s="9">
        <v>0.5</v>
      </c>
      <c r="AP80" s="9">
        <v>4.8000000000000001E-2</v>
      </c>
      <c r="AQ80" s="9">
        <v>0.02</v>
      </c>
      <c r="AR80">
        <v>0</v>
      </c>
      <c r="AS80" s="9" t="str">
        <f t="shared" si="11"/>
        <v>None</v>
      </c>
      <c r="AT80" s="9" t="b">
        <v>1</v>
      </c>
    </row>
    <row r="81" spans="1:46" x14ac:dyDescent="0.3">
      <c r="A81" s="22" t="s">
        <v>219</v>
      </c>
      <c r="B81" s="27"/>
      <c r="C81" s="22"/>
      <c r="D81" s="22">
        <v>1</v>
      </c>
      <c r="E81" s="22"/>
      <c r="F81" s="22">
        <v>323.8</v>
      </c>
      <c r="G81" s="22">
        <v>2</v>
      </c>
      <c r="H81" s="22"/>
      <c r="I81" s="22">
        <v>0.1</v>
      </c>
      <c r="J81" s="22">
        <v>39669.949935000004</v>
      </c>
      <c r="K81" s="22">
        <v>35</v>
      </c>
      <c r="L81" s="22">
        <f t="shared" si="8"/>
        <v>28</v>
      </c>
      <c r="M81" s="22">
        <f>K81-2*G81-VLOOKUP(Y81,[1]鋼筋號數!$A$3:$C$13,2,FALSE)</f>
        <v>30.047000000000001</v>
      </c>
      <c r="N81" s="22">
        <v>35</v>
      </c>
      <c r="O81" s="22">
        <f t="shared" si="9"/>
        <v>1225</v>
      </c>
      <c r="P81" s="22">
        <v>95</v>
      </c>
      <c r="Q81" s="22">
        <v>95</v>
      </c>
      <c r="R81" s="4" t="s">
        <v>11</v>
      </c>
      <c r="S81" s="22"/>
      <c r="T81" s="22">
        <v>12</v>
      </c>
      <c r="U81" s="22">
        <v>4548</v>
      </c>
      <c r="V81" s="22"/>
      <c r="W81" s="17">
        <f t="shared" si="10"/>
        <v>1.9</v>
      </c>
      <c r="X81" s="22">
        <f>VLOOKUP(R81,[1]鋼筋號數!$A$3:$C$13,3,FALSE)*T81</f>
        <v>23.88</v>
      </c>
      <c r="Y81" s="22" t="s">
        <v>9</v>
      </c>
      <c r="Z81" s="22">
        <v>4</v>
      </c>
      <c r="AA81" s="22">
        <v>4</v>
      </c>
      <c r="AB81" s="22">
        <v>7</v>
      </c>
      <c r="AC81" s="22">
        <v>7</v>
      </c>
      <c r="AD81" s="22">
        <v>6546.6</v>
      </c>
      <c r="AE81" s="22"/>
      <c r="AF81" s="22"/>
      <c r="AG81" s="22">
        <v>135</v>
      </c>
      <c r="AH81" s="22">
        <f>VLOOKUP(Y81,[1]鋼筋號數!$A$3:$C$13,3,FALSE)*Z81</f>
        <v>2.84</v>
      </c>
      <c r="AI81" s="17">
        <f>ROUND(VLOOKUP(Y81,[1]鋼筋號數!$A$3:$C$13,3,FALSE)*Z81/AB81/(N81-2*G81-VLOOKUP(Y81,[1]鋼筋號數!$A$3:$C$13,2,FALSE))*100,2)</f>
        <v>1.35</v>
      </c>
      <c r="AJ81" s="22"/>
      <c r="AK81" s="24">
        <v>5.0000000000000001E-3</v>
      </c>
      <c r="AL81" s="24">
        <v>0.8</v>
      </c>
      <c r="AM81" s="24">
        <v>1.2</v>
      </c>
      <c r="AN81" s="24">
        <v>0.7</v>
      </c>
      <c r="AO81" s="24">
        <v>0.4</v>
      </c>
      <c r="AP81" s="24">
        <v>0.04</v>
      </c>
      <c r="AQ81" s="24">
        <v>0.02</v>
      </c>
      <c r="AR81">
        <v>0</v>
      </c>
      <c r="AS81" s="22" t="b">
        <f t="shared" si="11"/>
        <v>1</v>
      </c>
      <c r="AT81" s="22" t="b">
        <v>1</v>
      </c>
    </row>
    <row r="82" spans="1:46" x14ac:dyDescent="0.3">
      <c r="A82" s="22" t="s">
        <v>220</v>
      </c>
      <c r="B82" s="27"/>
      <c r="C82" s="22"/>
      <c r="D82" s="22">
        <v>1</v>
      </c>
      <c r="E82" s="22"/>
      <c r="F82" s="22">
        <v>323.8</v>
      </c>
      <c r="G82" s="22">
        <v>2</v>
      </c>
      <c r="H82" s="22"/>
      <c r="I82" s="22">
        <v>0.1</v>
      </c>
      <c r="J82" s="22">
        <v>39669.949935000004</v>
      </c>
      <c r="K82" s="22">
        <v>35</v>
      </c>
      <c r="L82" s="22">
        <f t="shared" si="8"/>
        <v>28</v>
      </c>
      <c r="M82" s="22">
        <f>K82-2*G82-VLOOKUP(Y82,[1]鋼筋號數!$A$3:$C$13,2,FALSE)</f>
        <v>30.047000000000001</v>
      </c>
      <c r="N82" s="22">
        <v>35</v>
      </c>
      <c r="O82" s="22">
        <f t="shared" si="9"/>
        <v>1225</v>
      </c>
      <c r="P82" s="22">
        <v>95</v>
      </c>
      <c r="Q82" s="22">
        <v>95</v>
      </c>
      <c r="R82" s="4" t="s">
        <v>11</v>
      </c>
      <c r="S82" s="22"/>
      <c r="T82" s="22">
        <v>12</v>
      </c>
      <c r="U82" s="22">
        <v>6291.7</v>
      </c>
      <c r="V82" s="22"/>
      <c r="W82" s="17">
        <f t="shared" si="10"/>
        <v>1.9</v>
      </c>
      <c r="X82" s="22">
        <f>VLOOKUP(R82,[1]鋼筋號數!$A$3:$C$13,3,FALSE)*T82</f>
        <v>23.88</v>
      </c>
      <c r="Y82" s="22" t="s">
        <v>9</v>
      </c>
      <c r="Z82" s="22">
        <v>4</v>
      </c>
      <c r="AA82" s="22">
        <v>4</v>
      </c>
      <c r="AB82" s="22">
        <v>10.5</v>
      </c>
      <c r="AC82" s="22">
        <v>10.5</v>
      </c>
      <c r="AD82" s="22">
        <v>6546.6</v>
      </c>
      <c r="AE82" s="22"/>
      <c r="AF82" s="22"/>
      <c r="AG82" s="22">
        <v>135</v>
      </c>
      <c r="AH82" s="22">
        <f>VLOOKUP(Y82,[1]鋼筋號數!$A$3:$C$13,3,FALSE)*Z82</f>
        <v>2.84</v>
      </c>
      <c r="AI82" s="17">
        <f>ROUND(VLOOKUP(Y82,[1]鋼筋號數!$A$3:$C$13,3,FALSE)*Z82/AB82/(N82-2*G82-VLOOKUP(Y82,[1]鋼筋號數!$A$3:$C$13,2,FALSE))*100,2)</f>
        <v>0.9</v>
      </c>
      <c r="AJ82" s="22"/>
      <c r="AK82" s="24">
        <v>5.0000000000000001E-3</v>
      </c>
      <c r="AL82" s="24">
        <v>0.8</v>
      </c>
      <c r="AM82" s="24">
        <v>1.2</v>
      </c>
      <c r="AN82" s="24">
        <v>0.7</v>
      </c>
      <c r="AO82" s="24">
        <v>0.4</v>
      </c>
      <c r="AP82" s="24">
        <v>3.9E-2</v>
      </c>
      <c r="AQ82" s="24">
        <v>0.02</v>
      </c>
      <c r="AR82">
        <v>0</v>
      </c>
      <c r="AS82" s="22" t="b">
        <f t="shared" si="11"/>
        <v>1</v>
      </c>
      <c r="AT82" s="22" t="b">
        <v>1</v>
      </c>
    </row>
    <row r="83" spans="1:46" x14ac:dyDescent="0.3">
      <c r="A83" s="9" t="s">
        <v>145</v>
      </c>
      <c r="B83" s="27"/>
      <c r="C83" s="9"/>
      <c r="D83" s="9">
        <f>1</f>
        <v>1</v>
      </c>
      <c r="E83" s="9"/>
      <c r="F83" s="9">
        <v>323.8</v>
      </c>
      <c r="G83" s="9">
        <v>2</v>
      </c>
      <c r="H83" s="9"/>
      <c r="I83" s="9">
        <v>0.1</v>
      </c>
      <c r="J83" s="9">
        <v>39669.949935000004</v>
      </c>
      <c r="K83" s="9">
        <v>35</v>
      </c>
      <c r="L83" s="9">
        <f t="shared" si="8"/>
        <v>28</v>
      </c>
      <c r="M83" s="9">
        <f>K83-2*G83-VLOOKUP(Y83,鋼筋號數!$A$3:$C$13,2,FALSE)</f>
        <v>30.047000000000001</v>
      </c>
      <c r="N83" s="9">
        <v>35</v>
      </c>
      <c r="O83" s="9">
        <f t="shared" si="9"/>
        <v>1225</v>
      </c>
      <c r="P83" s="9">
        <v>95</v>
      </c>
      <c r="Q83" s="9">
        <v>95</v>
      </c>
      <c r="R83" s="4" t="s">
        <v>11</v>
      </c>
      <c r="S83" s="9"/>
      <c r="T83" s="9">
        <v>12</v>
      </c>
      <c r="U83" s="9">
        <v>6291.7</v>
      </c>
      <c r="V83" s="9"/>
      <c r="W83" s="17">
        <f t="shared" si="10"/>
        <v>1.9</v>
      </c>
      <c r="X83" s="9">
        <f>VLOOKUP(R83,鋼筋號數!$A$3:$C$13,3,FALSE)*T83</f>
        <v>23.88</v>
      </c>
      <c r="Y83" s="9" t="s">
        <v>9</v>
      </c>
      <c r="Z83" s="9">
        <v>4</v>
      </c>
      <c r="AA83" s="9">
        <v>4</v>
      </c>
      <c r="AB83" s="9">
        <v>7</v>
      </c>
      <c r="AC83" s="9">
        <v>7</v>
      </c>
      <c r="AD83" s="9">
        <v>6546.6</v>
      </c>
      <c r="AE83" s="9"/>
      <c r="AF83" s="9"/>
      <c r="AG83" s="9">
        <v>135</v>
      </c>
      <c r="AH83" s="9">
        <f>VLOOKUP(Y83,鋼筋號數!$A$3:$C$13,3,FALSE)*Z83</f>
        <v>2.84</v>
      </c>
      <c r="AI83" s="17">
        <f>ROUND(VLOOKUP(Y83,鋼筋號數!$A$3:$C$13,3,FALSE)*Z83/AB83/(N83-2*G83-VLOOKUP(Y83,鋼筋號數!$A$3:$C$13,2,FALSE))*100,2)</f>
        <v>1.35</v>
      </c>
      <c r="AJ83" s="9"/>
      <c r="AK83" s="9">
        <v>7.0000000000000001E-3</v>
      </c>
      <c r="AL83" s="9">
        <v>0.85</v>
      </c>
      <c r="AM83" s="9">
        <v>1.5</v>
      </c>
      <c r="AN83" s="9">
        <v>0.9</v>
      </c>
      <c r="AO83" s="9">
        <v>0.45</v>
      </c>
      <c r="AP83" s="9">
        <v>6.0999999999999999E-2</v>
      </c>
      <c r="AQ83" s="9">
        <v>2.5000000000000001E-2</v>
      </c>
      <c r="AR83">
        <v>0</v>
      </c>
      <c r="AS83" s="9" t="b">
        <f t="shared" si="11"/>
        <v>1</v>
      </c>
      <c r="AT83" s="9" t="b">
        <v>1</v>
      </c>
    </row>
    <row r="84" spans="1:46" x14ac:dyDescent="0.3">
      <c r="A84" s="9" t="s">
        <v>146</v>
      </c>
      <c r="B84" s="27"/>
      <c r="C84" s="9"/>
      <c r="D84" s="9">
        <f>1</f>
        <v>1</v>
      </c>
      <c r="E84" s="9"/>
      <c r="F84" s="9">
        <v>323.8</v>
      </c>
      <c r="G84" s="9">
        <v>2</v>
      </c>
      <c r="H84" s="9"/>
      <c r="I84" s="9">
        <v>0.2</v>
      </c>
      <c r="J84" s="9">
        <v>79339.899870000008</v>
      </c>
      <c r="K84" s="9">
        <v>35</v>
      </c>
      <c r="L84" s="9">
        <f t="shared" si="8"/>
        <v>28</v>
      </c>
      <c r="M84" s="9">
        <f>K84-2*G84-VLOOKUP(Y84,鋼筋號數!$A$3:$C$13,2,FALSE)</f>
        <v>30.047000000000001</v>
      </c>
      <c r="N84" s="9">
        <v>35</v>
      </c>
      <c r="O84" s="9">
        <f t="shared" si="9"/>
        <v>1225</v>
      </c>
      <c r="P84" s="9">
        <v>95</v>
      </c>
      <c r="Q84" s="9">
        <v>95</v>
      </c>
      <c r="R84" s="4" t="s">
        <v>11</v>
      </c>
      <c r="S84" s="9"/>
      <c r="T84" s="9">
        <v>12</v>
      </c>
      <c r="U84" s="9">
        <v>6291.7</v>
      </c>
      <c r="V84" s="9"/>
      <c r="W84" s="17">
        <f t="shared" si="10"/>
        <v>1.9</v>
      </c>
      <c r="X84" s="9">
        <f>VLOOKUP(R84,鋼筋號數!$A$3:$C$13,3,FALSE)*T84</f>
        <v>23.88</v>
      </c>
      <c r="Y84" s="9" t="s">
        <v>9</v>
      </c>
      <c r="Z84" s="9">
        <v>4</v>
      </c>
      <c r="AA84" s="9">
        <v>4</v>
      </c>
      <c r="AB84" s="9">
        <v>7</v>
      </c>
      <c r="AC84" s="9">
        <v>7</v>
      </c>
      <c r="AD84" s="9">
        <v>6546.6</v>
      </c>
      <c r="AE84" s="9"/>
      <c r="AF84" s="9"/>
      <c r="AG84" s="9">
        <v>135</v>
      </c>
      <c r="AH84" s="9">
        <f>VLOOKUP(Y84,鋼筋號數!$A$3:$C$13,3,FALSE)*Z84</f>
        <v>2.84</v>
      </c>
      <c r="AI84" s="17">
        <f>ROUND(VLOOKUP(Y84,鋼筋號數!$A$3:$C$13,3,FALSE)*Z84/AB84/(N84-2*G84-VLOOKUP(Y84,鋼筋號數!$A$3:$C$13,2,FALSE))*100,2)</f>
        <v>1.35</v>
      </c>
      <c r="AJ84" s="9"/>
      <c r="AK84" s="9">
        <v>5.0000000000000001E-3</v>
      </c>
      <c r="AL84" s="9">
        <v>0.9</v>
      </c>
      <c r="AM84" s="9">
        <v>1.5</v>
      </c>
      <c r="AN84" s="9">
        <v>0.7</v>
      </c>
      <c r="AO84" s="9">
        <v>0.4</v>
      </c>
      <c r="AP84" s="9">
        <v>6.2E-2</v>
      </c>
      <c r="AQ84" s="9">
        <v>2.5999999999999999E-2</v>
      </c>
      <c r="AR84">
        <v>0</v>
      </c>
      <c r="AS84" s="9" t="b">
        <f t="shared" si="11"/>
        <v>1</v>
      </c>
      <c r="AT84" s="9" t="b">
        <v>1</v>
      </c>
    </row>
    <row r="85" spans="1:46" x14ac:dyDescent="0.3">
      <c r="A85" s="9" t="s">
        <v>147</v>
      </c>
      <c r="B85" s="28"/>
      <c r="C85" s="9"/>
      <c r="D85" s="9">
        <f>1</f>
        <v>1</v>
      </c>
      <c r="E85" s="9"/>
      <c r="F85" s="9">
        <v>323.8</v>
      </c>
      <c r="G85" s="9">
        <v>2</v>
      </c>
      <c r="H85" s="9"/>
      <c r="I85" s="9">
        <v>0.25</v>
      </c>
      <c r="J85" s="9">
        <v>99174.874837500014</v>
      </c>
      <c r="K85" s="9">
        <v>35</v>
      </c>
      <c r="L85" s="9">
        <f t="shared" si="8"/>
        <v>28</v>
      </c>
      <c r="M85" s="9">
        <f>K85-2*G85-VLOOKUP(Y85,鋼筋號數!$A$3:$C$13,2,FALSE)</f>
        <v>30.047000000000001</v>
      </c>
      <c r="N85" s="9">
        <v>35</v>
      </c>
      <c r="O85" s="9">
        <f t="shared" si="9"/>
        <v>1225</v>
      </c>
      <c r="P85" s="9">
        <v>95</v>
      </c>
      <c r="Q85" s="9">
        <v>95</v>
      </c>
      <c r="R85" s="4" t="s">
        <v>11</v>
      </c>
      <c r="S85" s="9"/>
      <c r="T85" s="9">
        <v>12</v>
      </c>
      <c r="U85" s="9">
        <v>6291.7</v>
      </c>
      <c r="V85" s="9"/>
      <c r="W85" s="17">
        <f t="shared" si="10"/>
        <v>1.9</v>
      </c>
      <c r="X85" s="9">
        <f>VLOOKUP(R85,鋼筋號數!$A$3:$C$13,3,FALSE)*T85</f>
        <v>23.88</v>
      </c>
      <c r="Y85" s="9" t="s">
        <v>9</v>
      </c>
      <c r="Z85" s="9">
        <v>4</v>
      </c>
      <c r="AA85" s="9">
        <v>4</v>
      </c>
      <c r="AB85" s="9">
        <v>7</v>
      </c>
      <c r="AC85" s="9">
        <v>7</v>
      </c>
      <c r="AD85" s="9">
        <v>6546.6</v>
      </c>
      <c r="AE85" s="9"/>
      <c r="AF85" s="9"/>
      <c r="AG85" s="9">
        <v>135</v>
      </c>
      <c r="AH85" s="9">
        <f>VLOOKUP(Y85,鋼筋號數!$A$3:$C$13,3,FALSE)*Z85</f>
        <v>2.84</v>
      </c>
      <c r="AI85" s="17">
        <f>ROUND(VLOOKUP(Y85,鋼筋號數!$A$3:$C$13,3,FALSE)*Z85/AB85/(N85-2*G85-VLOOKUP(Y85,鋼筋號數!$A$3:$C$13,2,FALSE))*100,2)</f>
        <v>1.35</v>
      </c>
      <c r="AJ85" s="9"/>
      <c r="AK85" s="9">
        <v>5.0000000000000001E-3</v>
      </c>
      <c r="AL85" s="9">
        <v>0.8</v>
      </c>
      <c r="AM85" s="9">
        <v>1.5</v>
      </c>
      <c r="AN85" s="9">
        <v>0.75</v>
      </c>
      <c r="AO85" s="9">
        <v>0.4</v>
      </c>
      <c r="AP85" s="9">
        <v>4.4999999999999998E-2</v>
      </c>
      <c r="AQ85" s="9">
        <v>2.5999999999999999E-2</v>
      </c>
      <c r="AR85">
        <v>0</v>
      </c>
      <c r="AS85" s="9" t="b">
        <f t="shared" si="11"/>
        <v>1</v>
      </c>
      <c r="AT85" s="9" t="b">
        <v>1</v>
      </c>
    </row>
    <row r="86" spans="1:46" x14ac:dyDescent="0.3">
      <c r="A86" s="9" t="s">
        <v>148</v>
      </c>
      <c r="B86" s="25" t="s">
        <v>206</v>
      </c>
      <c r="C86" s="9"/>
      <c r="D86" s="9">
        <f>1</f>
        <v>1</v>
      </c>
      <c r="E86" s="9"/>
      <c r="F86" s="9">
        <v>202.2</v>
      </c>
      <c r="G86" s="9">
        <v>2</v>
      </c>
      <c r="H86" s="9"/>
      <c r="I86" s="9">
        <v>0.35</v>
      </c>
      <c r="J86" s="9">
        <v>86704.78508999999</v>
      </c>
      <c r="K86" s="9">
        <v>35</v>
      </c>
      <c r="L86" s="9">
        <f t="shared" si="8"/>
        <v>28</v>
      </c>
      <c r="M86" s="9">
        <f>K86-2*G86-VLOOKUP(Y86,鋼筋號數!$A$3:$C$13,2,FALSE)</f>
        <v>30.047000000000001</v>
      </c>
      <c r="N86" s="9">
        <v>35</v>
      </c>
      <c r="O86" s="9">
        <f t="shared" si="9"/>
        <v>1225</v>
      </c>
      <c r="P86" s="9">
        <v>140</v>
      </c>
      <c r="Q86" s="9">
        <v>140</v>
      </c>
      <c r="R86" s="4" t="s">
        <v>11</v>
      </c>
      <c r="S86" s="9"/>
      <c r="T86" s="9">
        <v>8</v>
      </c>
      <c r="U86" s="9">
        <v>5363.7</v>
      </c>
      <c r="V86" s="9"/>
      <c r="W86" s="17">
        <f t="shared" si="10"/>
        <v>1.3</v>
      </c>
      <c r="X86" s="9">
        <f>VLOOKUP(R86,鋼筋號數!$A$3:$C$13,3,FALSE)*T86</f>
        <v>15.92</v>
      </c>
      <c r="Y86" s="9" t="s">
        <v>9</v>
      </c>
      <c r="Z86" s="9">
        <v>2</v>
      </c>
      <c r="AA86" s="9">
        <v>2</v>
      </c>
      <c r="AB86" s="9">
        <v>10</v>
      </c>
      <c r="AC86" s="9">
        <v>18</v>
      </c>
      <c r="AD86" s="9">
        <v>5822.6</v>
      </c>
      <c r="AE86" s="9"/>
      <c r="AF86" s="9"/>
      <c r="AG86" s="9">
        <v>135</v>
      </c>
      <c r="AH86" s="9">
        <f>VLOOKUP(Y86,鋼筋號數!$A$3:$C$13,3,FALSE)*Z86</f>
        <v>1.42</v>
      </c>
      <c r="AI86" s="17">
        <f>ROUND(VLOOKUP(Y86,鋼筋號數!$A$3:$C$13,3,FALSE)*Z86/AB86/(N86-2*G86-VLOOKUP(Y86,鋼筋號數!$A$3:$C$13,2,FALSE))*100,2)</f>
        <v>0.47</v>
      </c>
      <c r="AJ86" s="9"/>
      <c r="AK86" s="9">
        <v>5.0000000000000001E-3</v>
      </c>
      <c r="AL86" s="9">
        <v>0.8</v>
      </c>
      <c r="AM86" s="9">
        <v>1.1000000000000001</v>
      </c>
      <c r="AN86" s="9">
        <v>0.8</v>
      </c>
      <c r="AO86" s="9">
        <v>0.45</v>
      </c>
      <c r="AP86" s="9">
        <v>2.8000000000000001E-2</v>
      </c>
      <c r="AQ86" s="9">
        <v>1.4999999999999999E-2</v>
      </c>
      <c r="AR86">
        <v>0</v>
      </c>
      <c r="AS86" s="9" t="b">
        <f t="shared" si="11"/>
        <v>1</v>
      </c>
      <c r="AT86" s="9" t="b">
        <v>1</v>
      </c>
    </row>
    <row r="87" spans="1:46" x14ac:dyDescent="0.3">
      <c r="A87" s="9" t="s">
        <v>149</v>
      </c>
      <c r="B87" s="25"/>
      <c r="C87" s="9"/>
      <c r="D87" s="9">
        <f>1</f>
        <v>1</v>
      </c>
      <c r="E87" s="9"/>
      <c r="F87" s="9">
        <v>200.2</v>
      </c>
      <c r="G87" s="9">
        <v>2</v>
      </c>
      <c r="H87" s="9"/>
      <c r="I87" s="9">
        <v>0.35</v>
      </c>
      <c r="J87" s="9">
        <v>85826.020376249988</v>
      </c>
      <c r="K87" s="9">
        <v>35</v>
      </c>
      <c r="L87" s="9">
        <f t="shared" si="8"/>
        <v>28</v>
      </c>
      <c r="M87" s="9">
        <f>K87-2*G87-VLOOKUP(Y87,鋼筋號數!$A$3:$C$13,2,FALSE)</f>
        <v>30.047000000000001</v>
      </c>
      <c r="N87" s="9">
        <v>35</v>
      </c>
      <c r="O87" s="9">
        <f t="shared" si="9"/>
        <v>1225</v>
      </c>
      <c r="P87" s="9">
        <v>140</v>
      </c>
      <c r="Q87" s="9">
        <v>140</v>
      </c>
      <c r="R87" s="4" t="s">
        <v>11</v>
      </c>
      <c r="S87" s="9"/>
      <c r="T87" s="9">
        <v>8</v>
      </c>
      <c r="U87" s="9">
        <v>5363.7</v>
      </c>
      <c r="V87" s="9"/>
      <c r="W87" s="17">
        <f t="shared" si="10"/>
        <v>1.3</v>
      </c>
      <c r="X87" s="9">
        <f>VLOOKUP(R87,鋼筋號數!$A$3:$C$13,3,FALSE)*T87</f>
        <v>15.92</v>
      </c>
      <c r="Y87" s="9" t="s">
        <v>9</v>
      </c>
      <c r="Z87" s="9">
        <v>2</v>
      </c>
      <c r="AA87" s="9">
        <v>2</v>
      </c>
      <c r="AB87" s="9">
        <v>10</v>
      </c>
      <c r="AC87" s="9">
        <v>18</v>
      </c>
      <c r="AD87" s="9">
        <v>3028.6</v>
      </c>
      <c r="AE87" s="9"/>
      <c r="AF87" s="9"/>
      <c r="AG87" s="9">
        <v>135</v>
      </c>
      <c r="AH87" s="9">
        <f>VLOOKUP(Y87,鋼筋號數!$A$3:$C$13,3,FALSE)*Z87</f>
        <v>1.42</v>
      </c>
      <c r="AI87" s="17">
        <f>ROUND(VLOOKUP(Y87,鋼筋號數!$A$3:$C$13,3,FALSE)*Z87/AB87/(N87-2*G87-VLOOKUP(Y87,鋼筋號數!$A$3:$C$13,2,FALSE))*100,2)</f>
        <v>0.47</v>
      </c>
      <c r="AJ87" s="9"/>
      <c r="AK87" s="9">
        <v>5.0000000000000001E-3</v>
      </c>
      <c r="AL87" s="9">
        <v>0.7</v>
      </c>
      <c r="AM87" s="9">
        <v>1.1000000000000001</v>
      </c>
      <c r="AN87" s="9">
        <v>0.8</v>
      </c>
      <c r="AO87" s="9">
        <v>0.45</v>
      </c>
      <c r="AP87" s="9">
        <v>2.9000000000000001E-2</v>
      </c>
      <c r="AQ87" s="9">
        <v>0.02</v>
      </c>
      <c r="AR87">
        <v>0</v>
      </c>
      <c r="AS87" s="9" t="str">
        <f t="shared" si="11"/>
        <v>None</v>
      </c>
      <c r="AT87" s="9" t="s">
        <v>218</v>
      </c>
    </row>
    <row r="88" spans="1:46" x14ac:dyDescent="0.3">
      <c r="A88" s="9" t="s">
        <v>150</v>
      </c>
      <c r="B88" s="25"/>
      <c r="C88" s="9"/>
      <c r="D88" s="9">
        <f>1</f>
        <v>1</v>
      </c>
      <c r="E88" s="9"/>
      <c r="F88" s="9">
        <v>200.9</v>
      </c>
      <c r="G88" s="9">
        <v>2</v>
      </c>
      <c r="H88" s="9"/>
      <c r="I88" s="9">
        <v>0.35</v>
      </c>
      <c r="J88" s="9">
        <v>86118.941947499989</v>
      </c>
      <c r="K88" s="9">
        <v>35</v>
      </c>
      <c r="L88" s="9">
        <f t="shared" si="8"/>
        <v>28</v>
      </c>
      <c r="M88" s="9">
        <f>K88-2*G88-VLOOKUP(Y88,鋼筋號數!$A$3:$C$13,2,FALSE)</f>
        <v>30.047000000000001</v>
      </c>
      <c r="N88" s="9">
        <v>35</v>
      </c>
      <c r="O88" s="9">
        <f t="shared" si="9"/>
        <v>1225</v>
      </c>
      <c r="P88" s="9">
        <v>140</v>
      </c>
      <c r="Q88" s="9">
        <v>140</v>
      </c>
      <c r="R88" s="4" t="s">
        <v>11</v>
      </c>
      <c r="S88" s="9"/>
      <c r="T88" s="9">
        <v>8</v>
      </c>
      <c r="U88" s="9">
        <v>5363.7</v>
      </c>
      <c r="V88" s="9"/>
      <c r="W88" s="17">
        <f t="shared" si="10"/>
        <v>1.3</v>
      </c>
      <c r="X88" s="9">
        <f>VLOOKUP(R88,鋼筋號數!$A$3:$C$13,3,FALSE)*T88</f>
        <v>15.92</v>
      </c>
      <c r="Y88" s="9" t="s">
        <v>9</v>
      </c>
      <c r="Z88" s="9">
        <v>2</v>
      </c>
      <c r="AA88" s="9">
        <v>2</v>
      </c>
      <c r="AB88" s="9">
        <v>10</v>
      </c>
      <c r="AC88" s="9">
        <v>18</v>
      </c>
      <c r="AD88" s="9">
        <v>4058.5</v>
      </c>
      <c r="AE88" s="9"/>
      <c r="AF88" s="9"/>
      <c r="AG88" s="9">
        <v>135</v>
      </c>
      <c r="AH88" s="9">
        <f>VLOOKUP(Y88,鋼筋號數!$A$3:$C$13,3,FALSE)*Z88</f>
        <v>1.42</v>
      </c>
      <c r="AI88" s="17">
        <f>ROUND(VLOOKUP(Y88,鋼筋號數!$A$3:$C$13,3,FALSE)*Z88/AB88/(N88-2*G88-VLOOKUP(Y88,鋼筋號數!$A$3:$C$13,2,FALSE))*100,2)</f>
        <v>0.47</v>
      </c>
      <c r="AJ88" s="9"/>
      <c r="AK88" s="9">
        <v>5.0000000000000001E-3</v>
      </c>
      <c r="AL88" s="9">
        <v>0.7</v>
      </c>
      <c r="AM88" s="9">
        <v>1.1000000000000001</v>
      </c>
      <c r="AN88" s="9">
        <v>0.85</v>
      </c>
      <c r="AO88" s="9">
        <v>0.45</v>
      </c>
      <c r="AP88" s="9">
        <v>0.03</v>
      </c>
      <c r="AQ88" s="9">
        <v>0.02</v>
      </c>
      <c r="AR88">
        <v>0</v>
      </c>
      <c r="AS88" s="9" t="str">
        <f t="shared" si="11"/>
        <v>None</v>
      </c>
      <c r="AT88" s="21" t="s">
        <v>218</v>
      </c>
    </row>
    <row r="89" spans="1:46" x14ac:dyDescent="0.3">
      <c r="A89" s="9" t="s">
        <v>151</v>
      </c>
      <c r="B89" s="25"/>
      <c r="C89" s="9"/>
      <c r="D89" s="9">
        <f>1</f>
        <v>1</v>
      </c>
      <c r="E89" s="9"/>
      <c r="F89" s="9">
        <v>209.7</v>
      </c>
      <c r="G89" s="9">
        <v>2</v>
      </c>
      <c r="H89" s="9"/>
      <c r="I89" s="9">
        <v>0.35</v>
      </c>
      <c r="J89" s="9">
        <v>89926.922373749985</v>
      </c>
      <c r="K89" s="9">
        <v>35</v>
      </c>
      <c r="L89" s="9">
        <f t="shared" si="8"/>
        <v>28</v>
      </c>
      <c r="M89" s="9">
        <f>K89-2*G89-VLOOKUP(Y89,鋼筋號數!$A$3:$C$13,2,FALSE)</f>
        <v>30.047000000000001</v>
      </c>
      <c r="N89" s="9">
        <v>35</v>
      </c>
      <c r="O89" s="9">
        <f t="shared" si="9"/>
        <v>1225</v>
      </c>
      <c r="P89" s="9">
        <v>140</v>
      </c>
      <c r="Q89" s="9">
        <v>140</v>
      </c>
      <c r="R89" s="4" t="s">
        <v>11</v>
      </c>
      <c r="S89" s="9"/>
      <c r="T89" s="9">
        <v>8</v>
      </c>
      <c r="U89" s="9">
        <v>5363.7</v>
      </c>
      <c r="V89" s="9"/>
      <c r="W89" s="17">
        <f t="shared" si="10"/>
        <v>1.3</v>
      </c>
      <c r="X89" s="9">
        <f>VLOOKUP(R89,鋼筋號數!$A$3:$C$13,3,FALSE)*T89</f>
        <v>15.92</v>
      </c>
      <c r="Y89" s="9" t="s">
        <v>9</v>
      </c>
      <c r="Z89" s="9">
        <v>2</v>
      </c>
      <c r="AA89" s="9">
        <v>2</v>
      </c>
      <c r="AB89" s="9">
        <v>5</v>
      </c>
      <c r="AC89" s="9">
        <v>18</v>
      </c>
      <c r="AD89" s="9">
        <v>3099.9</v>
      </c>
      <c r="AE89" s="9"/>
      <c r="AF89" s="9"/>
      <c r="AG89" s="9">
        <v>135</v>
      </c>
      <c r="AH89" s="9">
        <f>VLOOKUP(Y89,鋼筋號數!$A$3:$C$13,3,FALSE)*Z89</f>
        <v>1.42</v>
      </c>
      <c r="AI89" s="17">
        <f>ROUND(VLOOKUP(Y89,鋼筋號數!$A$3:$C$13,3,FALSE)*Z89/AB89/(N89-2*G89-VLOOKUP(Y89,鋼筋號數!$A$3:$C$13,2,FALSE))*100,2)</f>
        <v>0.95</v>
      </c>
      <c r="AJ89" s="9"/>
      <c r="AK89" s="9">
        <v>5.0000000000000001E-3</v>
      </c>
      <c r="AL89" s="9">
        <v>0.7</v>
      </c>
      <c r="AM89" s="9">
        <v>1.1000000000000001</v>
      </c>
      <c r="AN89" s="9">
        <v>0.85</v>
      </c>
      <c r="AO89" s="9">
        <v>0.4</v>
      </c>
      <c r="AP89" s="9">
        <v>2.5000000000000001E-2</v>
      </c>
      <c r="AQ89" s="9">
        <v>1.4999999999999999E-2</v>
      </c>
      <c r="AR89">
        <v>0</v>
      </c>
      <c r="AS89" s="9" t="str">
        <f t="shared" si="11"/>
        <v>None</v>
      </c>
      <c r="AT89" s="21" t="s">
        <v>218</v>
      </c>
    </row>
    <row r="90" spans="1:46" x14ac:dyDescent="0.3">
      <c r="A90" s="9" t="s">
        <v>152</v>
      </c>
      <c r="B90" s="25"/>
      <c r="C90" s="9"/>
      <c r="D90" s="9">
        <f>1</f>
        <v>1</v>
      </c>
      <c r="E90" s="9"/>
      <c r="F90" s="9">
        <v>192.7</v>
      </c>
      <c r="G90" s="9">
        <v>2</v>
      </c>
      <c r="H90" s="9"/>
      <c r="I90" s="9">
        <v>0.35</v>
      </c>
      <c r="J90" s="9">
        <v>82603.883092499993</v>
      </c>
      <c r="K90" s="9">
        <v>35</v>
      </c>
      <c r="L90" s="9">
        <f t="shared" si="8"/>
        <v>28</v>
      </c>
      <c r="M90" s="9">
        <f>K90-2*G90-VLOOKUP(Y90,鋼筋號數!$A$3:$C$13,2,FALSE)</f>
        <v>30.047000000000001</v>
      </c>
      <c r="N90" s="9">
        <v>35</v>
      </c>
      <c r="O90" s="9">
        <f t="shared" si="9"/>
        <v>1225</v>
      </c>
      <c r="P90" s="9">
        <v>140</v>
      </c>
      <c r="Q90" s="9">
        <v>140</v>
      </c>
      <c r="R90" s="4" t="s">
        <v>11</v>
      </c>
      <c r="S90" s="9"/>
      <c r="T90" s="9">
        <v>8</v>
      </c>
      <c r="U90" s="9">
        <v>5404.5</v>
      </c>
      <c r="V90" s="9"/>
      <c r="W90" s="17">
        <f t="shared" si="10"/>
        <v>1.3</v>
      </c>
      <c r="X90" s="9">
        <f>VLOOKUP(R90,鋼筋號數!$A$3:$C$13,3,FALSE)*T90</f>
        <v>15.92</v>
      </c>
      <c r="Y90" s="9" t="s">
        <v>9</v>
      </c>
      <c r="Z90" s="9">
        <v>2</v>
      </c>
      <c r="AA90" s="9">
        <v>2</v>
      </c>
      <c r="AB90" s="9">
        <v>5</v>
      </c>
      <c r="AC90" s="9">
        <v>18</v>
      </c>
      <c r="AD90" s="9">
        <v>5822.6</v>
      </c>
      <c r="AE90" s="9"/>
      <c r="AF90" s="9"/>
      <c r="AG90" s="9">
        <v>135</v>
      </c>
      <c r="AH90" s="9">
        <f>VLOOKUP(Y90,鋼筋號數!$A$3:$C$13,3,FALSE)*Z90</f>
        <v>1.42</v>
      </c>
      <c r="AI90" s="17">
        <f>ROUND(VLOOKUP(Y90,鋼筋號數!$A$3:$C$13,3,FALSE)*Z90/AB90/(N90-2*G90-VLOOKUP(Y90,鋼筋號數!$A$3:$C$13,2,FALSE))*100,2)</f>
        <v>0.95</v>
      </c>
      <c r="AJ90" s="9"/>
      <c r="AK90" s="9">
        <v>5.0000000000000001E-3</v>
      </c>
      <c r="AL90" s="9">
        <v>0.75</v>
      </c>
      <c r="AM90" s="9">
        <v>1.1000000000000001</v>
      </c>
      <c r="AN90" s="9">
        <v>0.8</v>
      </c>
      <c r="AO90" s="9">
        <v>0.4</v>
      </c>
      <c r="AP90" s="9">
        <v>3.7999999999999999E-2</v>
      </c>
      <c r="AQ90" s="9">
        <v>1.4999999999999999E-2</v>
      </c>
      <c r="AR90">
        <v>0</v>
      </c>
      <c r="AS90" s="9" t="b">
        <f t="shared" si="11"/>
        <v>1</v>
      </c>
      <c r="AT90" s="9" t="b">
        <v>1</v>
      </c>
    </row>
    <row r="91" spans="1:46" x14ac:dyDescent="0.3">
      <c r="A91" s="9" t="s">
        <v>153</v>
      </c>
      <c r="B91" s="25"/>
      <c r="C91" s="9"/>
      <c r="D91" s="9">
        <f>1</f>
        <v>1</v>
      </c>
      <c r="E91" s="9"/>
      <c r="F91" s="9">
        <v>199.5</v>
      </c>
      <c r="G91" s="9">
        <v>2</v>
      </c>
      <c r="H91" s="9"/>
      <c r="I91" s="9">
        <v>0.35</v>
      </c>
      <c r="J91" s="9">
        <v>85533.098804999987</v>
      </c>
      <c r="K91" s="9">
        <v>35</v>
      </c>
      <c r="L91" s="9">
        <f t="shared" si="8"/>
        <v>28</v>
      </c>
      <c r="M91" s="9">
        <f>K91-2*G91-VLOOKUP(Y91,鋼筋號數!$A$3:$C$13,2,FALSE)</f>
        <v>30.047000000000001</v>
      </c>
      <c r="N91" s="9">
        <v>35</v>
      </c>
      <c r="O91" s="9">
        <f t="shared" si="9"/>
        <v>1225</v>
      </c>
      <c r="P91" s="9">
        <v>140</v>
      </c>
      <c r="Q91" s="9">
        <v>140</v>
      </c>
      <c r="R91" s="4" t="s">
        <v>11</v>
      </c>
      <c r="S91" s="9"/>
      <c r="T91" s="9">
        <v>8</v>
      </c>
      <c r="U91" s="9">
        <v>5404.5</v>
      </c>
      <c r="V91" s="9"/>
      <c r="W91" s="17">
        <f t="shared" si="10"/>
        <v>1.3</v>
      </c>
      <c r="X91" s="9">
        <f>VLOOKUP(R91,鋼筋號數!$A$3:$C$13,3,FALSE)*T91</f>
        <v>15.92</v>
      </c>
      <c r="Y91" s="9" t="s">
        <v>9</v>
      </c>
      <c r="Z91" s="9">
        <v>2</v>
      </c>
      <c r="AA91" s="9">
        <v>2</v>
      </c>
      <c r="AB91" s="9">
        <v>5</v>
      </c>
      <c r="AC91" s="9">
        <v>18</v>
      </c>
      <c r="AD91" s="9">
        <v>4058.5</v>
      </c>
      <c r="AE91" s="9"/>
      <c r="AF91" s="9"/>
      <c r="AG91" s="9">
        <v>135</v>
      </c>
      <c r="AH91" s="9">
        <f>VLOOKUP(Y91,鋼筋號數!$A$3:$C$13,3,FALSE)*Z91</f>
        <v>1.42</v>
      </c>
      <c r="AI91" s="17">
        <f>ROUND(VLOOKUP(Y91,鋼筋號數!$A$3:$C$13,3,FALSE)*Z91/AB91/(N91-2*G91-VLOOKUP(Y91,鋼筋號數!$A$3:$C$13,2,FALSE))*100,2)</f>
        <v>0.95</v>
      </c>
      <c r="AJ91" s="9"/>
      <c r="AK91" s="9">
        <v>5.0000000000000001E-3</v>
      </c>
      <c r="AL91" s="9">
        <v>0.75</v>
      </c>
      <c r="AM91" s="9">
        <v>1.1000000000000001</v>
      </c>
      <c r="AN91" s="9">
        <v>0.85</v>
      </c>
      <c r="AO91" s="9">
        <v>0.4</v>
      </c>
      <c r="AP91" s="9">
        <v>3.4000000000000002E-2</v>
      </c>
      <c r="AQ91" s="9">
        <v>1.4999999999999999E-2</v>
      </c>
      <c r="AR91">
        <v>0</v>
      </c>
      <c r="AS91" s="9" t="str">
        <f t="shared" si="11"/>
        <v>None</v>
      </c>
      <c r="AT91" s="21" t="s">
        <v>218</v>
      </c>
    </row>
    <row r="92" spans="1:46" x14ac:dyDescent="0.3">
      <c r="A92" s="9" t="s">
        <v>154</v>
      </c>
      <c r="B92" s="25"/>
      <c r="C92" s="9"/>
      <c r="D92" s="9">
        <f>1</f>
        <v>1</v>
      </c>
      <c r="E92" s="9"/>
      <c r="F92" s="9">
        <v>205.6</v>
      </c>
      <c r="G92" s="9">
        <v>2</v>
      </c>
      <c r="H92" s="9"/>
      <c r="I92" s="9">
        <v>0.35</v>
      </c>
      <c r="J92" s="9">
        <v>88169.39294624998</v>
      </c>
      <c r="K92" s="9">
        <v>35</v>
      </c>
      <c r="L92" s="9">
        <f t="shared" si="8"/>
        <v>28</v>
      </c>
      <c r="M92" s="9">
        <f>K92-2*G92-VLOOKUP(Y92,鋼筋號數!$A$3:$C$13,2,FALSE)</f>
        <v>30.047000000000001</v>
      </c>
      <c r="N92" s="9">
        <v>35</v>
      </c>
      <c r="O92" s="9">
        <f t="shared" si="9"/>
        <v>1225</v>
      </c>
      <c r="P92" s="9">
        <v>140</v>
      </c>
      <c r="Q92" s="9">
        <v>140</v>
      </c>
      <c r="R92" s="4" t="s">
        <v>11</v>
      </c>
      <c r="S92" s="9"/>
      <c r="T92" s="9">
        <v>8</v>
      </c>
      <c r="U92" s="9">
        <v>5404.5</v>
      </c>
      <c r="V92" s="9"/>
      <c r="W92" s="17">
        <f t="shared" si="10"/>
        <v>1.3</v>
      </c>
      <c r="X92" s="9">
        <f>VLOOKUP(R92,鋼筋號數!$A$3:$C$13,3,FALSE)*T92</f>
        <v>15.92</v>
      </c>
      <c r="Y92" s="9" t="s">
        <v>9</v>
      </c>
      <c r="Z92" s="9">
        <v>2</v>
      </c>
      <c r="AA92" s="9">
        <v>2</v>
      </c>
      <c r="AB92" s="9">
        <v>4</v>
      </c>
      <c r="AC92" s="9">
        <v>18</v>
      </c>
      <c r="AD92" s="9">
        <v>3324.3</v>
      </c>
      <c r="AE92" s="9"/>
      <c r="AF92" s="9"/>
      <c r="AG92" s="9">
        <v>135</v>
      </c>
      <c r="AH92" s="9">
        <f>VLOOKUP(Y92,鋼筋號數!$A$3:$C$13,3,FALSE)*Z92</f>
        <v>1.42</v>
      </c>
      <c r="AI92" s="17">
        <f>ROUND(VLOOKUP(Y92,鋼筋號數!$A$3:$C$13,3,FALSE)*Z92/AB92/(N92-2*G92-VLOOKUP(Y92,鋼筋號數!$A$3:$C$13,2,FALSE))*100,2)</f>
        <v>1.18</v>
      </c>
      <c r="AJ92" s="9"/>
      <c r="AK92" s="9">
        <v>5.0000000000000001E-3</v>
      </c>
      <c r="AL92" s="9">
        <v>0.75</v>
      </c>
      <c r="AM92" s="9">
        <v>1.1000000000000001</v>
      </c>
      <c r="AN92" s="9">
        <v>0.8</v>
      </c>
      <c r="AO92" s="9">
        <v>0.4</v>
      </c>
      <c r="AP92" s="9">
        <v>3.3000000000000002E-2</v>
      </c>
      <c r="AQ92" s="9">
        <v>1.4999999999999999E-2</v>
      </c>
      <c r="AR92">
        <v>0</v>
      </c>
      <c r="AS92" s="9" t="str">
        <f t="shared" si="11"/>
        <v>None</v>
      </c>
      <c r="AT92" s="21" t="s">
        <v>218</v>
      </c>
    </row>
    <row r="93" spans="1:46" x14ac:dyDescent="0.3">
      <c r="A93" s="9" t="s">
        <v>155</v>
      </c>
      <c r="B93" s="25"/>
      <c r="C93" s="9"/>
      <c r="D93" s="9">
        <f>1</f>
        <v>1</v>
      </c>
      <c r="E93" s="9"/>
      <c r="F93" s="9">
        <v>179.7</v>
      </c>
      <c r="G93" s="9">
        <v>2</v>
      </c>
      <c r="H93" s="9"/>
      <c r="I93" s="9">
        <v>0.35</v>
      </c>
      <c r="J93" s="9">
        <v>100621.54872000001</v>
      </c>
      <c r="K93" s="9">
        <v>40</v>
      </c>
      <c r="L93" s="9">
        <f t="shared" si="8"/>
        <v>32</v>
      </c>
      <c r="M93" s="9">
        <f>K93-2*G93-VLOOKUP(Y93,鋼筋號數!$A$3:$C$13,2,FALSE)</f>
        <v>35.046999999999997</v>
      </c>
      <c r="N93" s="9">
        <v>40</v>
      </c>
      <c r="O93" s="9">
        <f t="shared" si="9"/>
        <v>1600</v>
      </c>
      <c r="P93" s="9">
        <v>160</v>
      </c>
      <c r="Q93" s="9">
        <v>160</v>
      </c>
      <c r="R93" s="4" t="s">
        <v>11</v>
      </c>
      <c r="S93" s="9"/>
      <c r="T93" s="9">
        <v>12</v>
      </c>
      <c r="U93" s="9">
        <v>5363.7</v>
      </c>
      <c r="V93" s="9"/>
      <c r="W93" s="17">
        <f t="shared" si="10"/>
        <v>1.5</v>
      </c>
      <c r="X93" s="9">
        <f>VLOOKUP(R93,鋼筋號數!$A$3:$C$13,3,FALSE)*T93</f>
        <v>23.88</v>
      </c>
      <c r="Y93" s="9" t="s">
        <v>9</v>
      </c>
      <c r="Z93" s="9">
        <v>4</v>
      </c>
      <c r="AA93" s="9">
        <v>4</v>
      </c>
      <c r="AB93" s="9">
        <v>8.5</v>
      </c>
      <c r="AC93" s="9">
        <v>18</v>
      </c>
      <c r="AD93" s="9">
        <v>5822.6</v>
      </c>
      <c r="AE93" s="9"/>
      <c r="AF93" s="9"/>
      <c r="AG93" s="9">
        <v>135</v>
      </c>
      <c r="AH93" s="9">
        <f>VLOOKUP(Y93,鋼筋號數!$A$3:$C$13,3,FALSE)*Z93</f>
        <v>2.84</v>
      </c>
      <c r="AI93" s="17">
        <f>ROUND(VLOOKUP(Y93,鋼筋號數!$A$3:$C$13,3,FALSE)*Z93/AB93/(N93-2*G93-VLOOKUP(Y93,鋼筋號數!$A$3:$C$13,2,FALSE))*100,2)</f>
        <v>0.95</v>
      </c>
      <c r="AJ93" s="9"/>
      <c r="AK93" s="9">
        <v>5.0000000000000001E-3</v>
      </c>
      <c r="AL93" s="9">
        <v>0.75</v>
      </c>
      <c r="AM93" s="9">
        <v>1.2</v>
      </c>
      <c r="AN93" s="9">
        <v>0.7</v>
      </c>
      <c r="AO93" s="9">
        <v>0.4</v>
      </c>
      <c r="AP93" s="9">
        <v>4.8000000000000001E-2</v>
      </c>
      <c r="AQ93" s="9">
        <v>2.5000000000000001E-2</v>
      </c>
      <c r="AR93">
        <v>0</v>
      </c>
      <c r="AS93" s="9" t="b">
        <f t="shared" si="11"/>
        <v>1</v>
      </c>
      <c r="AT93" s="9" t="b">
        <v>1</v>
      </c>
    </row>
    <row r="94" spans="1:46" x14ac:dyDescent="0.3">
      <c r="A94" s="9" t="s">
        <v>156</v>
      </c>
      <c r="B94" s="25"/>
      <c r="C94" s="9"/>
      <c r="D94" s="9">
        <f>1</f>
        <v>1</v>
      </c>
      <c r="E94" s="9"/>
      <c r="F94" s="9">
        <v>181.1</v>
      </c>
      <c r="G94" s="9">
        <v>2</v>
      </c>
      <c r="H94" s="9"/>
      <c r="I94" s="9">
        <v>0.35</v>
      </c>
      <c r="J94" s="9">
        <v>101386.73160000001</v>
      </c>
      <c r="K94" s="9">
        <v>40</v>
      </c>
      <c r="L94" s="9">
        <f t="shared" si="8"/>
        <v>32</v>
      </c>
      <c r="M94" s="9">
        <f>K94-2*G94-VLOOKUP(Y94,鋼筋號數!$A$3:$C$13,2,FALSE)</f>
        <v>35.046999999999997</v>
      </c>
      <c r="N94" s="9">
        <v>40</v>
      </c>
      <c r="O94" s="9">
        <f t="shared" si="9"/>
        <v>1600</v>
      </c>
      <c r="P94" s="9">
        <v>160</v>
      </c>
      <c r="Q94" s="9">
        <v>160</v>
      </c>
      <c r="R94" s="4" t="s">
        <v>11</v>
      </c>
      <c r="S94" s="9"/>
      <c r="T94" s="9">
        <v>12</v>
      </c>
      <c r="U94" s="9">
        <v>5363.7</v>
      </c>
      <c r="V94" s="9"/>
      <c r="W94" s="17">
        <f t="shared" si="10"/>
        <v>1.5</v>
      </c>
      <c r="X94" s="9">
        <f>VLOOKUP(R94,鋼筋號數!$A$3:$C$13,3,FALSE)*T94</f>
        <v>23.88</v>
      </c>
      <c r="Y94" s="9" t="s">
        <v>9</v>
      </c>
      <c r="Z94" s="9">
        <v>4</v>
      </c>
      <c r="AA94" s="9">
        <v>4</v>
      </c>
      <c r="AB94" s="9">
        <v>8.5</v>
      </c>
      <c r="AC94" s="9">
        <v>18</v>
      </c>
      <c r="AD94" s="9">
        <v>5822.6</v>
      </c>
      <c r="AE94" s="9"/>
      <c r="AF94" s="9"/>
      <c r="AG94" s="9">
        <v>135</v>
      </c>
      <c r="AH94" s="9">
        <f>VLOOKUP(Y94,鋼筋號數!$A$3:$C$13,3,FALSE)*Z94</f>
        <v>2.84</v>
      </c>
      <c r="AI94" s="17">
        <f>ROUND(VLOOKUP(Y94,鋼筋號數!$A$3:$C$13,3,FALSE)*Z94/AB94/(N94-2*G94-VLOOKUP(Y94,鋼筋號數!$A$3:$C$13,2,FALSE))*100,2)</f>
        <v>0.95</v>
      </c>
      <c r="AJ94" s="9"/>
      <c r="AK94" s="21">
        <v>5.0000000000000001E-3</v>
      </c>
      <c r="AL94" s="21">
        <v>0.75</v>
      </c>
      <c r="AM94" s="21">
        <v>1.1000000000000001</v>
      </c>
      <c r="AN94" s="21">
        <v>0.7</v>
      </c>
      <c r="AO94" s="21">
        <v>0.4</v>
      </c>
      <c r="AP94" s="21">
        <v>4.4999999999999998E-2</v>
      </c>
      <c r="AQ94" s="21">
        <v>0.02</v>
      </c>
      <c r="AR94">
        <v>0</v>
      </c>
      <c r="AS94" s="9" t="b">
        <f t="shared" si="11"/>
        <v>1</v>
      </c>
      <c r="AT94" s="9" t="b">
        <v>1</v>
      </c>
    </row>
    <row r="95" spans="1:46" x14ac:dyDescent="0.3">
      <c r="A95" s="9" t="s">
        <v>157</v>
      </c>
      <c r="B95" s="25" t="s">
        <v>207</v>
      </c>
      <c r="C95" s="9"/>
      <c r="D95" s="9">
        <f>1</f>
        <v>1</v>
      </c>
      <c r="E95" s="9"/>
      <c r="F95" s="9">
        <v>346.6</v>
      </c>
      <c r="G95" s="9">
        <v>1.5</v>
      </c>
      <c r="H95" s="9"/>
      <c r="I95" s="9">
        <v>0.05</v>
      </c>
      <c r="J95" s="9">
        <v>6931.7370540000002</v>
      </c>
      <c r="K95" s="9">
        <v>20</v>
      </c>
      <c r="L95" s="9">
        <f t="shared" si="8"/>
        <v>16</v>
      </c>
      <c r="M95" s="9">
        <f>K95-2*G95-VLOOKUP(Y95,鋼筋號數!$A$3:$C$13,2,FALSE)</f>
        <v>16.364999999999998</v>
      </c>
      <c r="N95" s="9">
        <v>20</v>
      </c>
      <c r="O95" s="9">
        <f t="shared" si="9"/>
        <v>400</v>
      </c>
      <c r="P95" s="9">
        <v>70</v>
      </c>
      <c r="Q95" s="9">
        <v>70</v>
      </c>
      <c r="R95" s="4" t="s">
        <v>10</v>
      </c>
      <c r="S95" s="9"/>
      <c r="T95" s="9">
        <v>4</v>
      </c>
      <c r="U95" s="9">
        <v>3890.2</v>
      </c>
      <c r="V95" s="9"/>
      <c r="W95" s="17">
        <f t="shared" si="10"/>
        <v>1.3</v>
      </c>
      <c r="X95" s="9">
        <f>VLOOKUP(R95,鋼筋號數!$A$3:$C$13,3,FALSE)*T95</f>
        <v>5.08</v>
      </c>
      <c r="Y95" s="9" t="s">
        <v>213</v>
      </c>
      <c r="Z95" s="9">
        <v>2</v>
      </c>
      <c r="AA95" s="9">
        <v>2</v>
      </c>
      <c r="AB95" s="9">
        <v>7.5</v>
      </c>
      <c r="AC95" s="9">
        <v>7.5</v>
      </c>
      <c r="AD95" s="9">
        <v>2396.3000000000002</v>
      </c>
      <c r="AE95" s="9"/>
      <c r="AF95" s="9"/>
      <c r="AG95" s="9">
        <v>135</v>
      </c>
      <c r="AH95" s="9">
        <f>VLOOKUP(Y95,鋼筋號數!$A$3:$C$13,3,FALSE)*Z95</f>
        <v>0.63339999999999996</v>
      </c>
      <c r="AI95" s="17">
        <f>ROUND(VLOOKUP(Y95,鋼筋號數!$A$3:$C$13,3,FALSE)*Z95/AB95/(N95-2*G95-VLOOKUP(Y95,鋼筋號數!$A$3:$C$13,2,FALSE))*100,2)</f>
        <v>0.52</v>
      </c>
      <c r="AJ95" s="9"/>
      <c r="AK95" s="9">
        <v>8.0000000000000002E-3</v>
      </c>
      <c r="AL95" s="9">
        <v>0.75</v>
      </c>
      <c r="AM95" s="9">
        <v>1.2</v>
      </c>
      <c r="AN95" s="9">
        <v>0.75</v>
      </c>
      <c r="AO95" s="9">
        <v>0.6</v>
      </c>
      <c r="AP95" s="9">
        <v>4.4999999999999998E-2</v>
      </c>
      <c r="AQ95" s="23">
        <v>2.5000000000000001E-2</v>
      </c>
      <c r="AR95">
        <v>0</v>
      </c>
      <c r="AS95" s="9" t="str">
        <f t="shared" si="11"/>
        <v>None</v>
      </c>
      <c r="AT95" s="9" t="b">
        <v>1</v>
      </c>
    </row>
    <row r="96" spans="1:46" x14ac:dyDescent="0.3">
      <c r="A96" s="9" t="s">
        <v>158</v>
      </c>
      <c r="B96" s="25"/>
      <c r="C96" s="9"/>
      <c r="D96" s="9">
        <f>1</f>
        <v>1</v>
      </c>
      <c r="E96" s="9"/>
      <c r="F96" s="9">
        <v>346.6</v>
      </c>
      <c r="G96" s="9">
        <v>1.5</v>
      </c>
      <c r="H96" s="9"/>
      <c r="I96" s="9">
        <v>7.4999999999999997E-2</v>
      </c>
      <c r="J96" s="9">
        <v>10397.605581000002</v>
      </c>
      <c r="K96" s="9">
        <v>20</v>
      </c>
      <c r="L96" s="9">
        <f t="shared" si="8"/>
        <v>16</v>
      </c>
      <c r="M96" s="9">
        <f>K96-2*G96-VLOOKUP(Y96,鋼筋號數!$A$3:$C$13,2,FALSE)</f>
        <v>16.364999999999998</v>
      </c>
      <c r="N96" s="9">
        <v>20</v>
      </c>
      <c r="O96" s="9">
        <f t="shared" si="9"/>
        <v>400</v>
      </c>
      <c r="P96" s="9">
        <v>70</v>
      </c>
      <c r="Q96" s="9">
        <v>70</v>
      </c>
      <c r="R96" s="4" t="s">
        <v>10</v>
      </c>
      <c r="S96" s="9"/>
      <c r="T96" s="9">
        <v>4</v>
      </c>
      <c r="U96" s="9">
        <v>3890.2</v>
      </c>
      <c r="V96" s="9"/>
      <c r="W96" s="17">
        <f t="shared" si="10"/>
        <v>1.3</v>
      </c>
      <c r="X96" s="9">
        <f>VLOOKUP(R96,鋼筋號數!$A$3:$C$13,3,FALSE)*T96</f>
        <v>5.08</v>
      </c>
      <c r="Y96" s="9" t="s">
        <v>213</v>
      </c>
      <c r="Z96" s="9">
        <v>2</v>
      </c>
      <c r="AA96" s="9">
        <v>2</v>
      </c>
      <c r="AB96" s="9">
        <v>7.5</v>
      </c>
      <c r="AC96" s="9">
        <v>7.5</v>
      </c>
      <c r="AD96" s="9">
        <v>2396.3000000000002</v>
      </c>
      <c r="AE96" s="9"/>
      <c r="AF96" s="9"/>
      <c r="AG96" s="9">
        <v>135</v>
      </c>
      <c r="AH96" s="9">
        <f>VLOOKUP(Y96,鋼筋號數!$A$3:$C$13,3,FALSE)*Z96</f>
        <v>0.63339999999999996</v>
      </c>
      <c r="AI96" s="17">
        <f>ROUND(VLOOKUP(Y96,鋼筋號數!$A$3:$C$13,3,FALSE)*Z96/AB96/(N96-2*G96-VLOOKUP(Y96,鋼筋號數!$A$3:$C$13,2,FALSE))*100,2)</f>
        <v>0.52</v>
      </c>
      <c r="AJ96" s="9"/>
      <c r="AK96" s="9">
        <v>5.0000000000000001E-3</v>
      </c>
      <c r="AL96" s="9">
        <v>0.75</v>
      </c>
      <c r="AM96" s="9">
        <v>1.2</v>
      </c>
      <c r="AN96" s="9">
        <v>0.8</v>
      </c>
      <c r="AO96" s="9">
        <v>0.5</v>
      </c>
      <c r="AP96" s="9">
        <v>0.05</v>
      </c>
      <c r="AQ96" s="9">
        <v>0.02</v>
      </c>
      <c r="AR96">
        <v>0</v>
      </c>
      <c r="AS96" s="9" t="str">
        <f t="shared" si="11"/>
        <v>None</v>
      </c>
      <c r="AT96" s="9" t="b">
        <v>1</v>
      </c>
    </row>
    <row r="97" spans="1:46" x14ac:dyDescent="0.3">
      <c r="A97" s="9" t="s">
        <v>159</v>
      </c>
      <c r="B97" s="25"/>
      <c r="C97" s="9"/>
      <c r="D97" s="9">
        <f>1</f>
        <v>1</v>
      </c>
      <c r="E97" s="9"/>
      <c r="F97" s="9">
        <v>346.6</v>
      </c>
      <c r="G97" s="9">
        <v>1.5</v>
      </c>
      <c r="H97" s="9"/>
      <c r="I97" s="9">
        <v>0.05</v>
      </c>
      <c r="J97" s="9">
        <v>6931.7370540000002</v>
      </c>
      <c r="K97" s="9">
        <v>20</v>
      </c>
      <c r="L97" s="9">
        <f t="shared" si="8"/>
        <v>16</v>
      </c>
      <c r="M97" s="9">
        <f>K97-2*G97-VLOOKUP(Y97,鋼筋號數!$A$3:$C$13,2,FALSE)</f>
        <v>16.364999999999998</v>
      </c>
      <c r="N97" s="9">
        <v>20</v>
      </c>
      <c r="O97" s="9">
        <f t="shared" si="9"/>
        <v>400</v>
      </c>
      <c r="P97" s="9">
        <v>70</v>
      </c>
      <c r="Q97" s="9">
        <v>70</v>
      </c>
      <c r="R97" s="4" t="s">
        <v>10</v>
      </c>
      <c r="S97" s="9"/>
      <c r="T97" s="9">
        <v>4</v>
      </c>
      <c r="U97" s="9">
        <v>3890.2</v>
      </c>
      <c r="V97" s="9"/>
      <c r="W97" s="17">
        <f t="shared" si="10"/>
        <v>1.3</v>
      </c>
      <c r="X97" s="9">
        <f>VLOOKUP(R97,鋼筋號數!$A$3:$C$13,3,FALSE)*T97</f>
        <v>5.08</v>
      </c>
      <c r="Y97" s="9" t="s">
        <v>213</v>
      </c>
      <c r="Z97" s="9">
        <v>2</v>
      </c>
      <c r="AA97" s="9">
        <v>2</v>
      </c>
      <c r="AB97" s="9">
        <v>15</v>
      </c>
      <c r="AC97" s="9">
        <v>15</v>
      </c>
      <c r="AD97" s="9">
        <v>2396.3000000000002</v>
      </c>
      <c r="AE97" s="9"/>
      <c r="AF97" s="9"/>
      <c r="AG97" s="9">
        <v>135</v>
      </c>
      <c r="AH97" s="9">
        <f>VLOOKUP(Y97,鋼筋號數!$A$3:$C$13,3,FALSE)*Z97</f>
        <v>0.63339999999999996</v>
      </c>
      <c r="AI97" s="17">
        <f>ROUND(VLOOKUP(Y97,鋼筋號數!$A$3:$C$13,3,FALSE)*Z97/AB97/(N97-2*G97-VLOOKUP(Y97,鋼筋號數!$A$3:$C$13,2,FALSE))*100,2)</f>
        <v>0.26</v>
      </c>
      <c r="AJ97" s="9"/>
      <c r="AK97" s="21">
        <v>5.0000000000000001E-3</v>
      </c>
      <c r="AL97" s="21">
        <v>0.75</v>
      </c>
      <c r="AM97" s="21">
        <v>1.2</v>
      </c>
      <c r="AN97" s="21">
        <v>0.8</v>
      </c>
      <c r="AO97" s="21">
        <v>0.5</v>
      </c>
      <c r="AP97" s="21">
        <v>0.05</v>
      </c>
      <c r="AQ97" s="21">
        <v>0.02</v>
      </c>
      <c r="AR97">
        <v>0</v>
      </c>
      <c r="AS97" s="9" t="str">
        <f t="shared" si="11"/>
        <v>None</v>
      </c>
      <c r="AT97" s="9" t="b">
        <v>1</v>
      </c>
    </row>
    <row r="98" spans="1:46" x14ac:dyDescent="0.3">
      <c r="A98" s="9" t="s">
        <v>160</v>
      </c>
      <c r="B98" s="25"/>
      <c r="C98" s="9"/>
      <c r="D98" s="9">
        <f>1</f>
        <v>1</v>
      </c>
      <c r="E98" s="9"/>
      <c r="F98" s="9">
        <v>346.6</v>
      </c>
      <c r="G98" s="9">
        <v>1.5</v>
      </c>
      <c r="H98" s="9"/>
      <c r="I98" s="9">
        <v>0.05</v>
      </c>
      <c r="J98" s="9">
        <v>6931.7370540000002</v>
      </c>
      <c r="K98" s="9">
        <v>20</v>
      </c>
      <c r="L98" s="9">
        <f t="shared" si="8"/>
        <v>16</v>
      </c>
      <c r="M98" s="9">
        <f>K98-2*G98-VLOOKUP(Y98,鋼筋號數!$A$3:$C$13,2,FALSE)</f>
        <v>16.364999999999998</v>
      </c>
      <c r="N98" s="9">
        <v>20</v>
      </c>
      <c r="O98" s="9">
        <f t="shared" si="9"/>
        <v>400</v>
      </c>
      <c r="P98" s="9">
        <v>70</v>
      </c>
      <c r="Q98" s="9">
        <v>70</v>
      </c>
      <c r="R98" s="4" t="s">
        <v>10</v>
      </c>
      <c r="S98" s="9"/>
      <c r="T98" s="9">
        <v>4</v>
      </c>
      <c r="U98" s="9">
        <v>3890.2</v>
      </c>
      <c r="V98" s="9"/>
      <c r="W98" s="17">
        <f t="shared" si="10"/>
        <v>1.3</v>
      </c>
      <c r="X98" s="9">
        <f>VLOOKUP(R98,鋼筋號數!$A$3:$C$13,3,FALSE)*T98</f>
        <v>5.08</v>
      </c>
      <c r="Y98" s="9" t="s">
        <v>213</v>
      </c>
      <c r="Z98" s="9">
        <v>2</v>
      </c>
      <c r="AA98" s="9">
        <v>2</v>
      </c>
      <c r="AB98" s="9">
        <v>7.5</v>
      </c>
      <c r="AC98" s="9">
        <v>7.5</v>
      </c>
      <c r="AD98" s="9">
        <v>2396.3000000000002</v>
      </c>
      <c r="AE98" s="9"/>
      <c r="AF98" s="9"/>
      <c r="AG98" s="9">
        <v>135</v>
      </c>
      <c r="AH98" s="9">
        <f>VLOOKUP(Y98,鋼筋號數!$A$3:$C$13,3,FALSE)*Z98</f>
        <v>0.63339999999999996</v>
      </c>
      <c r="AI98" s="17">
        <f>ROUND(VLOOKUP(Y98,鋼筋號數!$A$3:$C$13,3,FALSE)*Z98/AB98/(N98-2*G98-VLOOKUP(Y98,鋼筋號數!$A$3:$C$13,2,FALSE))*100,2)</f>
        <v>0.52</v>
      </c>
      <c r="AJ98" s="9"/>
      <c r="AK98" s="9">
        <v>5.0000000000000001E-3</v>
      </c>
      <c r="AL98" s="9">
        <v>0.8</v>
      </c>
      <c r="AM98" s="9">
        <v>1.2</v>
      </c>
      <c r="AN98" s="9">
        <v>0.8</v>
      </c>
      <c r="AO98" s="9">
        <v>0.6</v>
      </c>
      <c r="AP98" s="9">
        <v>0.05</v>
      </c>
      <c r="AQ98" s="9">
        <v>0.02</v>
      </c>
      <c r="AR98">
        <v>0</v>
      </c>
      <c r="AS98" s="9" t="str">
        <f t="shared" si="11"/>
        <v>None</v>
      </c>
      <c r="AT98" s="9" t="b">
        <v>1</v>
      </c>
    </row>
    <row r="99" spans="1:46" x14ac:dyDescent="0.3">
      <c r="A99" s="9" t="s">
        <v>161</v>
      </c>
      <c r="B99" s="25"/>
      <c r="C99" s="9"/>
      <c r="D99" s="9">
        <f>1</f>
        <v>1</v>
      </c>
      <c r="E99" s="9"/>
      <c r="F99" s="9">
        <v>346.6</v>
      </c>
      <c r="G99" s="9">
        <v>1.5</v>
      </c>
      <c r="H99" s="9"/>
      <c r="I99" s="9">
        <v>0.05</v>
      </c>
      <c r="J99" s="9">
        <v>6931.7370540000002</v>
      </c>
      <c r="K99" s="9">
        <v>20</v>
      </c>
      <c r="L99" s="9">
        <f t="shared" si="8"/>
        <v>16</v>
      </c>
      <c r="M99" s="9">
        <f>K99-2*G99-VLOOKUP(Y99,鋼筋號數!$A$3:$C$13,2,FALSE)</f>
        <v>16.364999999999998</v>
      </c>
      <c r="N99" s="9">
        <v>20</v>
      </c>
      <c r="O99" s="9">
        <f t="shared" si="9"/>
        <v>400</v>
      </c>
      <c r="P99" s="9">
        <v>70</v>
      </c>
      <c r="Q99" s="9">
        <v>70</v>
      </c>
      <c r="R99" s="4" t="s">
        <v>10</v>
      </c>
      <c r="S99" s="9"/>
      <c r="T99" s="9">
        <v>4</v>
      </c>
      <c r="U99" s="9">
        <v>3890.2</v>
      </c>
      <c r="V99" s="9"/>
      <c r="W99" s="17">
        <f t="shared" si="10"/>
        <v>1.3</v>
      </c>
      <c r="X99" s="9">
        <f>VLOOKUP(R99,鋼筋號數!$A$3:$C$13,3,FALSE)*T99</f>
        <v>5.08</v>
      </c>
      <c r="Y99" s="9" t="s">
        <v>213</v>
      </c>
      <c r="Z99" s="9">
        <v>2</v>
      </c>
      <c r="AA99" s="9">
        <v>2</v>
      </c>
      <c r="AB99" s="9">
        <v>7.5</v>
      </c>
      <c r="AC99" s="9">
        <v>7.5</v>
      </c>
      <c r="AD99" s="9">
        <v>2396.3000000000002</v>
      </c>
      <c r="AE99" s="9"/>
      <c r="AF99" s="9"/>
      <c r="AG99" s="9">
        <v>135</v>
      </c>
      <c r="AH99" s="9">
        <f>VLOOKUP(Y99,鋼筋號數!$A$3:$C$13,3,FALSE)*Z99</f>
        <v>0.63339999999999996</v>
      </c>
      <c r="AI99" s="17">
        <f>ROUND(VLOOKUP(Y99,鋼筋號數!$A$3:$C$13,3,FALSE)*Z99/AB99/(N99-2*G99-VLOOKUP(Y99,鋼筋號數!$A$3:$C$13,2,FALSE))*100,2)</f>
        <v>0.52</v>
      </c>
      <c r="AJ99" s="9"/>
      <c r="AK99" s="21">
        <v>5.0000000000000001E-3</v>
      </c>
      <c r="AL99" s="21">
        <v>0.8</v>
      </c>
      <c r="AM99" s="21">
        <v>1.2</v>
      </c>
      <c r="AN99" s="21">
        <v>0.8</v>
      </c>
      <c r="AO99" s="21">
        <v>0.6</v>
      </c>
      <c r="AP99" s="21">
        <v>0.05</v>
      </c>
      <c r="AQ99" s="21">
        <v>0.02</v>
      </c>
      <c r="AR99">
        <v>0</v>
      </c>
      <c r="AS99" s="9" t="str">
        <f t="shared" si="11"/>
        <v>None</v>
      </c>
      <c r="AT99" s="9" t="b">
        <v>1</v>
      </c>
    </row>
    <row r="100" spans="1:46" x14ac:dyDescent="0.3">
      <c r="A100" s="9" t="s">
        <v>162</v>
      </c>
      <c r="B100" s="25"/>
      <c r="C100" s="9"/>
      <c r="D100" s="9">
        <f>1</f>
        <v>1</v>
      </c>
      <c r="E100" s="9"/>
      <c r="F100" s="9">
        <v>487.5</v>
      </c>
      <c r="G100" s="9">
        <v>1.5</v>
      </c>
      <c r="H100" s="9"/>
      <c r="I100" s="9">
        <v>0.05</v>
      </c>
      <c r="J100" s="9">
        <v>9750.6161279999997</v>
      </c>
      <c r="K100" s="9">
        <v>20</v>
      </c>
      <c r="L100" s="9">
        <f t="shared" si="8"/>
        <v>16</v>
      </c>
      <c r="M100" s="9">
        <f>K100-2*G100-VLOOKUP(Y100,鋼筋號數!$A$3:$C$13,2,FALSE)</f>
        <v>16.364999999999998</v>
      </c>
      <c r="N100" s="9">
        <v>20</v>
      </c>
      <c r="O100" s="9">
        <f t="shared" si="9"/>
        <v>400</v>
      </c>
      <c r="P100" s="9">
        <v>70</v>
      </c>
      <c r="Q100" s="9">
        <v>70</v>
      </c>
      <c r="R100" s="4" t="s">
        <v>10</v>
      </c>
      <c r="S100" s="9"/>
      <c r="T100" s="9">
        <v>4</v>
      </c>
      <c r="U100" s="9">
        <v>3890.2</v>
      </c>
      <c r="V100" s="9"/>
      <c r="W100" s="17">
        <f t="shared" si="10"/>
        <v>1.3</v>
      </c>
      <c r="X100" s="9">
        <f>VLOOKUP(R100,鋼筋號數!$A$3:$C$13,3,FALSE)*T100</f>
        <v>5.08</v>
      </c>
      <c r="Y100" s="9" t="s">
        <v>8</v>
      </c>
      <c r="Z100" s="9">
        <v>2</v>
      </c>
      <c r="AA100" s="9">
        <v>2</v>
      </c>
      <c r="AB100" s="9">
        <v>7.5</v>
      </c>
      <c r="AC100" s="9">
        <v>7.5</v>
      </c>
      <c r="AD100" s="9">
        <v>2396.3000000000002</v>
      </c>
      <c r="AE100" s="9"/>
      <c r="AF100" s="9"/>
      <c r="AG100" s="9">
        <v>135</v>
      </c>
      <c r="AH100" s="9">
        <f>VLOOKUP(Y100,鋼筋號數!$A$3:$C$13,3,FALSE)*Z100</f>
        <v>0.63339999999999996</v>
      </c>
      <c r="AI100" s="17">
        <f>ROUND(VLOOKUP(Y100,鋼筋號數!$A$3:$C$13,3,FALSE)*Z100/AB100/(N100-2*G100-VLOOKUP(Y100,鋼筋號數!$A$3:$C$13,2,FALSE))*100,2)</f>
        <v>0.52</v>
      </c>
      <c r="AJ100" s="9"/>
      <c r="AK100" s="9">
        <v>5.0000000000000001E-3</v>
      </c>
      <c r="AL100" s="9">
        <v>0.75</v>
      </c>
      <c r="AM100" s="9">
        <v>1.3</v>
      </c>
      <c r="AN100" s="9">
        <v>0.85</v>
      </c>
      <c r="AO100" s="9">
        <v>0.6</v>
      </c>
      <c r="AP100" s="9">
        <v>5.5E-2</v>
      </c>
      <c r="AQ100" s="9">
        <v>0.02</v>
      </c>
      <c r="AR100">
        <v>0</v>
      </c>
      <c r="AS100" s="9" t="str">
        <f t="shared" si="11"/>
        <v>None</v>
      </c>
      <c r="AT100" s="9" t="b">
        <v>1</v>
      </c>
    </row>
    <row r="101" spans="1:46" x14ac:dyDescent="0.3">
      <c r="A101" s="9" t="s">
        <v>163</v>
      </c>
      <c r="B101" s="25"/>
      <c r="C101" s="9"/>
      <c r="D101" s="9">
        <f>1</f>
        <v>1</v>
      </c>
      <c r="E101" s="9"/>
      <c r="F101" s="9">
        <v>346.6</v>
      </c>
      <c r="G101" s="9">
        <v>1.5</v>
      </c>
      <c r="H101" s="9"/>
      <c r="I101" s="9">
        <v>0.05</v>
      </c>
      <c r="J101" s="9">
        <v>6931.7370540000002</v>
      </c>
      <c r="K101" s="9">
        <v>20</v>
      </c>
      <c r="L101" s="9">
        <f t="shared" ref="L101:L131" si="12">0.8*K101</f>
        <v>16</v>
      </c>
      <c r="M101" s="9">
        <f>K101-2*G101-VLOOKUP(Y101,鋼筋號數!$A$3:$C$13,2,FALSE)</f>
        <v>16.364999999999998</v>
      </c>
      <c r="N101" s="9">
        <v>20</v>
      </c>
      <c r="O101" s="9">
        <f t="shared" ref="O101:O131" si="13">K101*N101</f>
        <v>400</v>
      </c>
      <c r="P101" s="9">
        <v>70</v>
      </c>
      <c r="Q101" s="9">
        <v>70</v>
      </c>
      <c r="R101" s="4" t="s">
        <v>12</v>
      </c>
      <c r="S101" s="9"/>
      <c r="T101" s="9">
        <v>4</v>
      </c>
      <c r="U101" s="9">
        <v>3790.3</v>
      </c>
      <c r="V101" s="9"/>
      <c r="W101" s="17">
        <f t="shared" ref="W101:W131" si="14">ROUND(X101/N101/K101*100,1)</f>
        <v>2.9</v>
      </c>
      <c r="X101" s="9">
        <f>VLOOKUP(R101,鋼筋號數!$A$3:$C$13,3,FALSE)*T101</f>
        <v>11.48</v>
      </c>
      <c r="Y101" s="9" t="s">
        <v>213</v>
      </c>
      <c r="Z101" s="9">
        <v>2</v>
      </c>
      <c r="AA101" s="9">
        <v>2</v>
      </c>
      <c r="AB101" s="9">
        <v>7.5</v>
      </c>
      <c r="AC101" s="9">
        <v>7.5</v>
      </c>
      <c r="AD101" s="9">
        <v>2396.3000000000002</v>
      </c>
      <c r="AE101" s="9"/>
      <c r="AF101" s="9"/>
      <c r="AG101" s="9">
        <v>135</v>
      </c>
      <c r="AH101" s="9">
        <f>VLOOKUP(Y101,鋼筋號數!$A$3:$C$13,3,FALSE)*Z101</f>
        <v>0.63339999999999996</v>
      </c>
      <c r="AI101" s="17">
        <f>ROUND(VLOOKUP(Y101,鋼筋號數!$A$3:$C$13,3,FALSE)*Z101/AB101/(N101-2*G101-VLOOKUP(Y101,鋼筋號數!$A$3:$C$13,2,FALSE))*100,2)</f>
        <v>0.52</v>
      </c>
      <c r="AJ101" s="9"/>
      <c r="AK101" s="9">
        <v>5.0000000000000001E-3</v>
      </c>
      <c r="AL101" s="9">
        <v>0.8</v>
      </c>
      <c r="AM101" s="9">
        <v>1.3</v>
      </c>
      <c r="AN101" s="9">
        <v>0.8</v>
      </c>
      <c r="AO101" s="9">
        <v>0.6</v>
      </c>
      <c r="AP101" s="9">
        <v>0.05</v>
      </c>
      <c r="AQ101" s="9">
        <v>0.02</v>
      </c>
      <c r="AR101">
        <v>0</v>
      </c>
      <c r="AS101" s="9" t="str">
        <f t="shared" ref="AS101:AS131" si="15">IF(OR(F101&gt;=700,AD101&gt;=5000,AH101&gt;=3),TRUE,"None")</f>
        <v>None</v>
      </c>
      <c r="AT101" s="9" t="b">
        <v>1</v>
      </c>
    </row>
    <row r="102" spans="1:46" x14ac:dyDescent="0.3">
      <c r="A102" s="9" t="s">
        <v>164</v>
      </c>
      <c r="B102" s="25"/>
      <c r="C102" s="9"/>
      <c r="D102" s="9">
        <f>1</f>
        <v>1</v>
      </c>
      <c r="E102" s="9"/>
      <c r="F102" s="9">
        <v>346.6</v>
      </c>
      <c r="G102" s="9">
        <v>1.5</v>
      </c>
      <c r="H102" s="9"/>
      <c r="I102" s="9">
        <v>0.05</v>
      </c>
      <c r="J102" s="9">
        <v>6931.7370540000002</v>
      </c>
      <c r="K102" s="9">
        <v>20</v>
      </c>
      <c r="L102" s="9">
        <f t="shared" si="12"/>
        <v>16</v>
      </c>
      <c r="M102" s="9">
        <f>K102-2*G102-VLOOKUP(Y102,鋼筋號數!$A$3:$C$13,2,FALSE)</f>
        <v>16.364999999999998</v>
      </c>
      <c r="N102" s="9">
        <v>20</v>
      </c>
      <c r="O102" s="9">
        <f t="shared" si="13"/>
        <v>400</v>
      </c>
      <c r="P102" s="9">
        <v>70</v>
      </c>
      <c r="Q102" s="9">
        <v>70</v>
      </c>
      <c r="R102" s="4" t="s">
        <v>12</v>
      </c>
      <c r="S102" s="9"/>
      <c r="T102" s="9">
        <v>4</v>
      </c>
      <c r="U102" s="9">
        <v>4293</v>
      </c>
      <c r="V102" s="9"/>
      <c r="W102" s="17">
        <f t="shared" si="14"/>
        <v>2.9</v>
      </c>
      <c r="X102" s="9">
        <f>VLOOKUP(R102,鋼筋號數!$A$3:$C$13,3,FALSE)*T102</f>
        <v>11.48</v>
      </c>
      <c r="Y102" s="9" t="s">
        <v>213</v>
      </c>
      <c r="Z102" s="9">
        <v>2</v>
      </c>
      <c r="AA102" s="9">
        <v>2</v>
      </c>
      <c r="AB102" s="9">
        <v>7.5</v>
      </c>
      <c r="AC102" s="9">
        <v>7.5</v>
      </c>
      <c r="AD102" s="9">
        <v>2396.3000000000002</v>
      </c>
      <c r="AE102" s="9"/>
      <c r="AF102" s="9"/>
      <c r="AG102" s="9">
        <v>135</v>
      </c>
      <c r="AH102" s="9">
        <f>VLOOKUP(Y102,鋼筋號數!$A$3:$C$13,3,FALSE)*Z102</f>
        <v>0.63339999999999996</v>
      </c>
      <c r="AI102" s="17">
        <f>ROUND(VLOOKUP(Y102,鋼筋號數!$A$3:$C$13,3,FALSE)*Z102/AB102/(N102-2*G102-VLOOKUP(Y102,鋼筋號數!$A$3:$C$13,2,FALSE))*100,2)</f>
        <v>0.52</v>
      </c>
      <c r="AJ102" s="9"/>
      <c r="AK102" s="21">
        <v>5.0000000000000001E-3</v>
      </c>
      <c r="AL102" s="21">
        <v>0.9</v>
      </c>
      <c r="AM102" s="21">
        <v>1.3</v>
      </c>
      <c r="AN102" s="21">
        <v>0.8</v>
      </c>
      <c r="AO102" s="21">
        <v>0.6</v>
      </c>
      <c r="AP102" s="21">
        <v>0.05</v>
      </c>
      <c r="AQ102" s="21">
        <v>0.02</v>
      </c>
      <c r="AR102">
        <v>0</v>
      </c>
      <c r="AS102" s="9" t="str">
        <f t="shared" si="15"/>
        <v>None</v>
      </c>
      <c r="AT102" s="9" t="b">
        <v>1</v>
      </c>
    </row>
    <row r="103" spans="1:46" x14ac:dyDescent="0.3">
      <c r="A103" s="9" t="s">
        <v>165</v>
      </c>
      <c r="B103" s="25" t="s">
        <v>208</v>
      </c>
      <c r="C103" s="9"/>
      <c r="D103" s="9">
        <f>1</f>
        <v>1</v>
      </c>
      <c r="E103" s="9"/>
      <c r="F103" s="9">
        <v>256.2</v>
      </c>
      <c r="G103" s="9">
        <v>2</v>
      </c>
      <c r="H103" s="9"/>
      <c r="I103" s="9">
        <v>0.4</v>
      </c>
      <c r="J103" s="9">
        <v>163967.76</v>
      </c>
      <c r="K103" s="9">
        <v>40</v>
      </c>
      <c r="L103" s="9">
        <f t="shared" si="12"/>
        <v>32</v>
      </c>
      <c r="M103" s="9">
        <f>K103-2*G103-VLOOKUP(Y103,鋼筋號數!$A$3:$C$13,2,FALSE)</f>
        <v>35.046999999999997</v>
      </c>
      <c r="N103" s="9">
        <v>40</v>
      </c>
      <c r="O103" s="9">
        <f t="shared" si="13"/>
        <v>1600</v>
      </c>
      <c r="P103" s="9">
        <v>90</v>
      </c>
      <c r="Q103" s="9">
        <v>90</v>
      </c>
      <c r="R103" s="4" t="s">
        <v>14</v>
      </c>
      <c r="S103" s="9"/>
      <c r="T103" s="9">
        <v>12</v>
      </c>
      <c r="U103" s="9">
        <v>5418.8</v>
      </c>
      <c r="V103" s="9"/>
      <c r="W103" s="17">
        <f t="shared" si="14"/>
        <v>3.8</v>
      </c>
      <c r="X103" s="9">
        <f>VLOOKUP(R103,鋼筋號數!$A$3:$C$13,3,FALSE)*T103</f>
        <v>60.84</v>
      </c>
      <c r="Y103" s="9" t="s">
        <v>9</v>
      </c>
      <c r="Z103" s="9">
        <v>4</v>
      </c>
      <c r="AA103" s="9">
        <v>4</v>
      </c>
      <c r="AB103" s="9">
        <v>15</v>
      </c>
      <c r="AC103" s="9">
        <v>15</v>
      </c>
      <c r="AD103" s="9">
        <v>4300.2</v>
      </c>
      <c r="AE103" s="9"/>
      <c r="AF103" s="9"/>
      <c r="AG103" s="9">
        <v>135</v>
      </c>
      <c r="AH103" s="9">
        <f>VLOOKUP(Y103,鋼筋號數!$A$3:$C$13,3,FALSE)*Z103</f>
        <v>2.84</v>
      </c>
      <c r="AI103" s="17">
        <f>ROUND(VLOOKUP(Y103,鋼筋號數!$A$3:$C$13,3,FALSE)*Z103/AB103/(N103-2*G103-VLOOKUP(Y103,鋼筋號數!$A$3:$C$13,2,FALSE))*100,2)</f>
        <v>0.54</v>
      </c>
      <c r="AJ103" s="9"/>
      <c r="AK103" s="9">
        <v>5.0000000000000001E-3</v>
      </c>
      <c r="AL103" s="9">
        <v>0.8</v>
      </c>
      <c r="AM103" s="9">
        <v>1.2</v>
      </c>
      <c r="AN103" s="9">
        <v>0.8</v>
      </c>
      <c r="AO103" s="9">
        <v>0.45</v>
      </c>
      <c r="AP103" s="9">
        <v>1.7999999999999999E-2</v>
      </c>
      <c r="AQ103" s="9">
        <v>2.5000000000000001E-2</v>
      </c>
      <c r="AR103">
        <v>0</v>
      </c>
      <c r="AS103" s="9" t="str">
        <f t="shared" si="15"/>
        <v>None</v>
      </c>
      <c r="AT103" s="9" t="s">
        <v>218</v>
      </c>
    </row>
    <row r="104" spans="1:46" x14ac:dyDescent="0.3">
      <c r="A104" s="9" t="s">
        <v>166</v>
      </c>
      <c r="B104" s="25"/>
      <c r="C104" s="9"/>
      <c r="D104" s="9">
        <f>1</f>
        <v>1</v>
      </c>
      <c r="E104" s="9"/>
      <c r="F104" s="9">
        <v>233</v>
      </c>
      <c r="G104" s="9">
        <v>2</v>
      </c>
      <c r="H104" s="9"/>
      <c r="I104" s="9">
        <v>0.4</v>
      </c>
      <c r="J104" s="9">
        <v>149101.34976000001</v>
      </c>
      <c r="K104" s="9">
        <v>40</v>
      </c>
      <c r="L104" s="9">
        <f t="shared" si="12"/>
        <v>32</v>
      </c>
      <c r="M104" s="9">
        <f>K104-2*G104-VLOOKUP(Y104,鋼筋號數!$A$3:$C$13,2,FALSE)</f>
        <v>35.046999999999997</v>
      </c>
      <c r="N104" s="9">
        <v>40</v>
      </c>
      <c r="O104" s="9">
        <f t="shared" si="13"/>
        <v>1600</v>
      </c>
      <c r="P104" s="9">
        <v>90</v>
      </c>
      <c r="Q104" s="9">
        <v>90</v>
      </c>
      <c r="R104" s="4" t="s">
        <v>14</v>
      </c>
      <c r="S104" s="9"/>
      <c r="T104" s="9">
        <v>12</v>
      </c>
      <c r="U104" s="9">
        <v>5418.8</v>
      </c>
      <c r="V104" s="9"/>
      <c r="W104" s="17">
        <f t="shared" si="14"/>
        <v>3.8</v>
      </c>
      <c r="X104" s="9">
        <f>VLOOKUP(R104,鋼筋號數!$A$3:$C$13,3,FALSE)*T104</f>
        <v>60.84</v>
      </c>
      <c r="Y104" s="9" t="s">
        <v>9</v>
      </c>
      <c r="Z104" s="9">
        <v>4</v>
      </c>
      <c r="AA104" s="9">
        <v>4</v>
      </c>
      <c r="AB104" s="9">
        <v>15</v>
      </c>
      <c r="AC104" s="9">
        <v>15</v>
      </c>
      <c r="AD104" s="9">
        <v>5973.5</v>
      </c>
      <c r="AE104" s="9"/>
      <c r="AF104" s="9"/>
      <c r="AG104" s="9">
        <v>135</v>
      </c>
      <c r="AH104" s="9">
        <f>VLOOKUP(Y104,鋼筋號數!$A$3:$C$13,3,FALSE)*Z104</f>
        <v>2.84</v>
      </c>
      <c r="AI104" s="17">
        <f>ROUND(VLOOKUP(Y104,鋼筋號數!$A$3:$C$13,3,FALSE)*Z104/AB104/(N104-2*G104-VLOOKUP(Y104,鋼筋號數!$A$3:$C$13,2,FALSE))*100,2)</f>
        <v>0.54</v>
      </c>
      <c r="AJ104" s="9"/>
      <c r="AK104" s="9">
        <v>5.0000000000000001E-3</v>
      </c>
      <c r="AL104" s="9">
        <v>0.8</v>
      </c>
      <c r="AM104" s="9">
        <v>1.2</v>
      </c>
      <c r="AN104" s="9">
        <v>0.8</v>
      </c>
      <c r="AO104" s="9">
        <v>0.5</v>
      </c>
      <c r="AP104" s="9">
        <v>2.5000000000000001E-2</v>
      </c>
      <c r="AQ104" s="9">
        <v>0.02</v>
      </c>
      <c r="AR104">
        <v>0</v>
      </c>
      <c r="AS104" s="9" t="b">
        <f t="shared" si="15"/>
        <v>1</v>
      </c>
      <c r="AT104" s="9" t="b">
        <v>1</v>
      </c>
    </row>
    <row r="105" spans="1:46" x14ac:dyDescent="0.3">
      <c r="A105" s="9" t="s">
        <v>167</v>
      </c>
      <c r="B105" s="25"/>
      <c r="C105" s="9"/>
      <c r="D105" s="9">
        <f>1</f>
        <v>1</v>
      </c>
      <c r="E105" s="9"/>
      <c r="F105" s="9">
        <v>248</v>
      </c>
      <c r="G105" s="9">
        <v>2</v>
      </c>
      <c r="H105" s="9"/>
      <c r="I105" s="9">
        <v>0.4</v>
      </c>
      <c r="J105" s="9">
        <v>158720.79167999999</v>
      </c>
      <c r="K105" s="9">
        <v>40</v>
      </c>
      <c r="L105" s="9">
        <f t="shared" si="12"/>
        <v>32</v>
      </c>
      <c r="M105" s="9">
        <f>K105-2*G105-VLOOKUP(Y105,鋼筋號數!$A$3:$C$13,2,FALSE)</f>
        <v>35.046999999999997</v>
      </c>
      <c r="N105" s="9">
        <v>40</v>
      </c>
      <c r="O105" s="9">
        <f t="shared" si="13"/>
        <v>1600</v>
      </c>
      <c r="P105" s="9">
        <v>90</v>
      </c>
      <c r="Q105" s="9">
        <v>90</v>
      </c>
      <c r="R105" s="4" t="s">
        <v>14</v>
      </c>
      <c r="S105" s="9"/>
      <c r="T105" s="9">
        <v>12</v>
      </c>
      <c r="U105" s="9">
        <v>5418.8</v>
      </c>
      <c r="V105" s="9"/>
      <c r="W105" s="17">
        <f t="shared" si="14"/>
        <v>3.8</v>
      </c>
      <c r="X105" s="9">
        <f>VLOOKUP(R105,鋼筋號數!$A$3:$C$13,3,FALSE)*T105</f>
        <v>60.84</v>
      </c>
      <c r="Y105" s="9" t="s">
        <v>9</v>
      </c>
      <c r="Z105" s="9">
        <v>4</v>
      </c>
      <c r="AA105" s="9">
        <v>4</v>
      </c>
      <c r="AB105" s="9">
        <v>13</v>
      </c>
      <c r="AC105" s="9">
        <v>13</v>
      </c>
      <c r="AD105" s="9">
        <v>6023.5</v>
      </c>
      <c r="AE105" s="9"/>
      <c r="AF105" s="9"/>
      <c r="AG105" s="9">
        <v>135</v>
      </c>
      <c r="AH105" s="9">
        <f>VLOOKUP(Y105,鋼筋號數!$A$3:$C$13,3,FALSE)*Z105</f>
        <v>2.84</v>
      </c>
      <c r="AI105" s="17">
        <f>ROUND(VLOOKUP(Y105,鋼筋號數!$A$3:$C$13,3,FALSE)*Z105/AB105/(N105-2*G105-VLOOKUP(Y105,鋼筋號數!$A$3:$C$13,2,FALSE))*100,2)</f>
        <v>0.62</v>
      </c>
      <c r="AJ105" s="9"/>
      <c r="AK105" s="9">
        <v>5.0000000000000001E-3</v>
      </c>
      <c r="AL105" s="9">
        <v>0.9</v>
      </c>
      <c r="AM105" s="9">
        <v>1.2</v>
      </c>
      <c r="AN105" s="9">
        <v>0.8</v>
      </c>
      <c r="AO105" s="9">
        <v>0.4</v>
      </c>
      <c r="AP105" s="9">
        <v>0.02</v>
      </c>
      <c r="AQ105" s="9">
        <v>0.02</v>
      </c>
      <c r="AR105">
        <v>0</v>
      </c>
      <c r="AS105" s="9" t="b">
        <f t="shared" si="15"/>
        <v>1</v>
      </c>
      <c r="AT105" s="9" t="b">
        <v>1</v>
      </c>
    </row>
    <row r="106" spans="1:46" x14ac:dyDescent="0.3">
      <c r="A106" s="9" t="s">
        <v>168</v>
      </c>
      <c r="B106" s="25"/>
      <c r="C106" s="9"/>
      <c r="D106" s="9">
        <f>1</f>
        <v>1</v>
      </c>
      <c r="E106" s="9"/>
      <c r="F106" s="9">
        <v>206.3</v>
      </c>
      <c r="G106" s="9">
        <v>2</v>
      </c>
      <c r="H106" s="9"/>
      <c r="I106" s="9">
        <v>0.4</v>
      </c>
      <c r="J106" s="9">
        <v>132048.70272</v>
      </c>
      <c r="K106" s="9">
        <v>40</v>
      </c>
      <c r="L106" s="9">
        <f t="shared" si="12"/>
        <v>32</v>
      </c>
      <c r="M106" s="9">
        <f>K106-2*G106-VLOOKUP(Y106,鋼筋號數!$A$3:$C$13,2,FALSE)</f>
        <v>35.046999999999997</v>
      </c>
      <c r="N106" s="9">
        <v>40</v>
      </c>
      <c r="O106" s="9">
        <f t="shared" si="13"/>
        <v>1600</v>
      </c>
      <c r="P106" s="9">
        <v>90</v>
      </c>
      <c r="Q106" s="9">
        <v>90</v>
      </c>
      <c r="R106" s="4" t="s">
        <v>14</v>
      </c>
      <c r="S106" s="9"/>
      <c r="T106" s="9">
        <v>12</v>
      </c>
      <c r="U106" s="9">
        <v>5418.8</v>
      </c>
      <c r="V106" s="9"/>
      <c r="W106" s="17">
        <f t="shared" si="14"/>
        <v>3.8</v>
      </c>
      <c r="X106" s="9">
        <f>VLOOKUP(R106,鋼筋號數!$A$3:$C$13,3,FALSE)*T106</f>
        <v>60.84</v>
      </c>
      <c r="Y106" s="9" t="s">
        <v>9</v>
      </c>
      <c r="Z106" s="9">
        <v>4</v>
      </c>
      <c r="AA106" s="9">
        <v>4</v>
      </c>
      <c r="AB106" s="9">
        <v>10</v>
      </c>
      <c r="AC106" s="9">
        <v>10</v>
      </c>
      <c r="AD106" s="9">
        <v>6023.5</v>
      </c>
      <c r="AE106" s="9"/>
      <c r="AF106" s="9"/>
      <c r="AG106" s="9">
        <v>135</v>
      </c>
      <c r="AH106" s="9">
        <f>VLOOKUP(Y106,鋼筋號數!$A$3:$C$13,3,FALSE)*Z106</f>
        <v>2.84</v>
      </c>
      <c r="AI106" s="17">
        <f>ROUND(VLOOKUP(Y106,鋼筋號數!$A$3:$C$13,3,FALSE)*Z106/AB106/(N106-2*G106-VLOOKUP(Y106,鋼筋號數!$A$3:$C$13,2,FALSE))*100,2)</f>
        <v>0.81</v>
      </c>
      <c r="AJ106" s="9"/>
      <c r="AK106" s="9">
        <v>5.0000000000000001E-3</v>
      </c>
      <c r="AL106" s="9">
        <v>0.8</v>
      </c>
      <c r="AM106" s="9">
        <v>1.3</v>
      </c>
      <c r="AN106" s="9">
        <v>0.7</v>
      </c>
      <c r="AO106" s="9">
        <v>0.4</v>
      </c>
      <c r="AP106" s="9">
        <v>0.03</v>
      </c>
      <c r="AQ106" s="9">
        <v>0.02</v>
      </c>
      <c r="AR106">
        <v>0</v>
      </c>
      <c r="AS106" s="9" t="b">
        <f t="shared" si="15"/>
        <v>1</v>
      </c>
      <c r="AT106" s="9" t="b">
        <v>1</v>
      </c>
    </row>
    <row r="107" spans="1:46" x14ac:dyDescent="0.3">
      <c r="A107" s="9" t="s">
        <v>169</v>
      </c>
      <c r="B107" s="25"/>
      <c r="C107" s="9"/>
      <c r="D107" s="9">
        <f>1</f>
        <v>1</v>
      </c>
      <c r="E107" s="9"/>
      <c r="F107" s="9">
        <v>258.3</v>
      </c>
      <c r="G107" s="9">
        <v>2</v>
      </c>
      <c r="H107" s="9"/>
      <c r="I107" s="9">
        <v>0.3</v>
      </c>
      <c r="J107" s="9">
        <v>123959.62655999999</v>
      </c>
      <c r="K107" s="9">
        <v>40</v>
      </c>
      <c r="L107" s="9">
        <f t="shared" si="12"/>
        <v>32</v>
      </c>
      <c r="M107" s="9">
        <f>K107-2*G107-VLOOKUP(Y107,鋼筋號數!$A$3:$C$13,2,FALSE)</f>
        <v>35.046999999999997</v>
      </c>
      <c r="N107" s="9">
        <v>40</v>
      </c>
      <c r="O107" s="9">
        <f t="shared" si="13"/>
        <v>1600</v>
      </c>
      <c r="P107" s="9">
        <v>107</v>
      </c>
      <c r="Q107" s="9">
        <v>107</v>
      </c>
      <c r="R107" s="4" t="s">
        <v>14</v>
      </c>
      <c r="S107" s="9"/>
      <c r="T107" s="9">
        <v>12</v>
      </c>
      <c r="U107" s="9">
        <v>5418.8</v>
      </c>
      <c r="V107" s="9"/>
      <c r="W107" s="17">
        <f t="shared" si="14"/>
        <v>3.8</v>
      </c>
      <c r="X107" s="9">
        <f>VLOOKUP(R107,鋼筋號數!$A$3:$C$13,3,FALSE)*T107</f>
        <v>60.84</v>
      </c>
      <c r="Y107" s="9" t="s">
        <v>9</v>
      </c>
      <c r="Z107" s="9">
        <v>4</v>
      </c>
      <c r="AA107" s="9">
        <v>4</v>
      </c>
      <c r="AB107" s="9">
        <v>13</v>
      </c>
      <c r="AC107" s="9">
        <v>13</v>
      </c>
      <c r="AD107" s="9">
        <v>6023.5</v>
      </c>
      <c r="AE107" s="9"/>
      <c r="AF107" s="9"/>
      <c r="AG107" s="9">
        <v>135</v>
      </c>
      <c r="AH107" s="9">
        <f>VLOOKUP(Y107,鋼筋號數!$A$3:$C$13,3,FALSE)*Z107</f>
        <v>2.84</v>
      </c>
      <c r="AI107" s="17">
        <f>ROUND(VLOOKUP(Y107,鋼筋號數!$A$3:$C$13,3,FALSE)*Z107/AB107/(N107-2*G107-VLOOKUP(Y107,鋼筋號數!$A$3:$C$13,2,FALSE))*100,2)</f>
        <v>0.62</v>
      </c>
      <c r="AJ107" s="9"/>
      <c r="AK107" s="9">
        <v>5.0000000000000001E-3</v>
      </c>
      <c r="AL107" s="9">
        <v>0.8</v>
      </c>
      <c r="AM107" s="9">
        <v>1.1000000000000001</v>
      </c>
      <c r="AN107" s="9">
        <v>0.9</v>
      </c>
      <c r="AO107" s="9">
        <v>0.4</v>
      </c>
      <c r="AP107" s="9">
        <v>2.3E-2</v>
      </c>
      <c r="AQ107" s="9">
        <v>0.02</v>
      </c>
      <c r="AR107">
        <v>0</v>
      </c>
      <c r="AS107" s="9" t="b">
        <f t="shared" si="15"/>
        <v>1</v>
      </c>
      <c r="AT107" s="9" t="b">
        <v>1</v>
      </c>
    </row>
    <row r="108" spans="1:46" x14ac:dyDescent="0.3">
      <c r="A108" s="9" t="s">
        <v>170</v>
      </c>
      <c r="B108" s="25"/>
      <c r="C108" s="9"/>
      <c r="D108" s="9">
        <f>1</f>
        <v>1</v>
      </c>
      <c r="E108" s="9"/>
      <c r="F108" s="9">
        <v>297.89999999999998</v>
      </c>
      <c r="G108" s="9">
        <v>2</v>
      </c>
      <c r="H108" s="9"/>
      <c r="I108" s="9">
        <v>0.3</v>
      </c>
      <c r="J108" s="9">
        <v>142979.88672000001</v>
      </c>
      <c r="K108" s="9">
        <v>40</v>
      </c>
      <c r="L108" s="9">
        <f t="shared" si="12"/>
        <v>32</v>
      </c>
      <c r="M108" s="9">
        <f>K108-2*G108-VLOOKUP(Y108,鋼筋號數!$A$3:$C$13,2,FALSE)</f>
        <v>35.046999999999997</v>
      </c>
      <c r="N108" s="9">
        <v>40</v>
      </c>
      <c r="O108" s="9">
        <f t="shared" si="13"/>
        <v>1600</v>
      </c>
      <c r="P108" s="9">
        <v>107</v>
      </c>
      <c r="Q108" s="9">
        <v>107</v>
      </c>
      <c r="R108" s="4" t="s">
        <v>14</v>
      </c>
      <c r="S108" s="9"/>
      <c r="T108" s="9">
        <v>12</v>
      </c>
      <c r="U108" s="9">
        <v>5418.8</v>
      </c>
      <c r="V108" s="9"/>
      <c r="W108" s="17">
        <f t="shared" si="14"/>
        <v>3.8</v>
      </c>
      <c r="X108" s="9">
        <f>VLOOKUP(R108,鋼筋號數!$A$3:$C$13,3,FALSE)*T108</f>
        <v>60.84</v>
      </c>
      <c r="Y108" s="9" t="s">
        <v>9</v>
      </c>
      <c r="Z108" s="9">
        <v>2</v>
      </c>
      <c r="AA108" s="9">
        <v>2</v>
      </c>
      <c r="AB108" s="9">
        <v>10</v>
      </c>
      <c r="AC108" s="9">
        <v>10</v>
      </c>
      <c r="AD108" s="9">
        <v>5973.5</v>
      </c>
      <c r="AE108" s="9"/>
      <c r="AF108" s="9"/>
      <c r="AG108" s="9">
        <v>135</v>
      </c>
      <c r="AH108" s="9">
        <f>VLOOKUP(Y108,鋼筋號數!$A$3:$C$13,3,FALSE)*Z108</f>
        <v>1.42</v>
      </c>
      <c r="AI108" s="17">
        <f>ROUND(VLOOKUP(Y108,鋼筋號數!$A$3:$C$13,3,FALSE)*Z108/AB108/(N108-2*G108-VLOOKUP(Y108,鋼筋號數!$A$3:$C$13,2,FALSE))*100,2)</f>
        <v>0.41</v>
      </c>
      <c r="AJ108" s="9"/>
      <c r="AK108" s="9">
        <v>5.0000000000000001E-3</v>
      </c>
      <c r="AL108" s="9">
        <v>0.8</v>
      </c>
      <c r="AM108" s="9">
        <v>1.1000000000000001</v>
      </c>
      <c r="AN108" s="9">
        <v>0.8</v>
      </c>
      <c r="AO108" s="9">
        <v>0.5</v>
      </c>
      <c r="AP108" s="9">
        <v>1.0999999999999999E-2</v>
      </c>
      <c r="AQ108" s="9">
        <v>2.8000000000000001E-2</v>
      </c>
      <c r="AR108">
        <v>0</v>
      </c>
      <c r="AS108" s="9" t="b">
        <f t="shared" si="15"/>
        <v>1</v>
      </c>
      <c r="AT108" s="9" t="b">
        <v>1</v>
      </c>
    </row>
    <row r="109" spans="1:46" x14ac:dyDescent="0.3">
      <c r="A109" s="9" t="s">
        <v>171</v>
      </c>
      <c r="B109" s="25"/>
      <c r="C109" s="9"/>
      <c r="D109" s="9">
        <f>1</f>
        <v>1</v>
      </c>
      <c r="E109" s="9"/>
      <c r="F109" s="9">
        <v>267.10000000000002</v>
      </c>
      <c r="G109" s="9">
        <v>2</v>
      </c>
      <c r="H109" s="9"/>
      <c r="I109" s="9">
        <v>0.1</v>
      </c>
      <c r="J109" s="9">
        <v>42740.929440000007</v>
      </c>
      <c r="K109" s="9">
        <v>40</v>
      </c>
      <c r="L109" s="9">
        <f t="shared" si="12"/>
        <v>32</v>
      </c>
      <c r="M109" s="9">
        <f>K109-2*G109-VLOOKUP(Y109,鋼筋號數!$A$3:$C$13,2,FALSE)</f>
        <v>35.046999999999997</v>
      </c>
      <c r="N109" s="9">
        <v>40</v>
      </c>
      <c r="O109" s="9">
        <f t="shared" si="13"/>
        <v>1600</v>
      </c>
      <c r="P109" s="9">
        <v>107</v>
      </c>
      <c r="Q109" s="9">
        <v>107</v>
      </c>
      <c r="R109" s="4" t="s">
        <v>14</v>
      </c>
      <c r="S109" s="9"/>
      <c r="T109" s="9">
        <v>14</v>
      </c>
      <c r="U109" s="9">
        <v>5418.8</v>
      </c>
      <c r="V109" s="9"/>
      <c r="W109" s="17">
        <f t="shared" si="14"/>
        <v>4.4000000000000004</v>
      </c>
      <c r="X109" s="9">
        <f>VLOOKUP(R109,鋼筋號數!$A$3:$C$13,3,FALSE)*T109</f>
        <v>70.98</v>
      </c>
      <c r="Y109" s="9" t="s">
        <v>9</v>
      </c>
      <c r="Z109" s="9">
        <v>2</v>
      </c>
      <c r="AA109" s="9">
        <v>2</v>
      </c>
      <c r="AB109" s="9">
        <v>9</v>
      </c>
      <c r="AC109" s="9">
        <v>9</v>
      </c>
      <c r="AD109" s="9">
        <v>5973.5</v>
      </c>
      <c r="AE109" s="9"/>
      <c r="AF109" s="9"/>
      <c r="AG109" s="9">
        <v>135</v>
      </c>
      <c r="AH109" s="9">
        <f>VLOOKUP(Y109,鋼筋號數!$A$3:$C$13,3,FALSE)*Z109</f>
        <v>1.42</v>
      </c>
      <c r="AI109" s="17">
        <f>ROUND(VLOOKUP(Y109,鋼筋號數!$A$3:$C$13,3,FALSE)*Z109/AB109/(N109-2*G109-VLOOKUP(Y109,鋼筋號數!$A$3:$C$13,2,FALSE))*100,2)</f>
        <v>0.45</v>
      </c>
      <c r="AJ109" s="9"/>
      <c r="AK109" s="9">
        <v>5.0000000000000001E-3</v>
      </c>
      <c r="AL109" s="9">
        <v>0.85</v>
      </c>
      <c r="AM109" s="9">
        <v>1.1000000000000001</v>
      </c>
      <c r="AN109" s="9">
        <v>0.7</v>
      </c>
      <c r="AO109" s="9">
        <v>0.45</v>
      </c>
      <c r="AP109" s="9">
        <v>1.6E-2</v>
      </c>
      <c r="AQ109" s="9">
        <v>3.5000000000000003E-2</v>
      </c>
      <c r="AR109">
        <v>0</v>
      </c>
      <c r="AS109" s="9" t="b">
        <f t="shared" si="15"/>
        <v>1</v>
      </c>
      <c r="AT109" s="9" t="b">
        <v>1</v>
      </c>
    </row>
    <row r="110" spans="1:46" x14ac:dyDescent="0.3">
      <c r="A110" s="9" t="s">
        <v>172</v>
      </c>
      <c r="B110" s="25"/>
      <c r="C110" s="9"/>
      <c r="D110" s="9">
        <f>1</f>
        <v>1</v>
      </c>
      <c r="E110" s="9"/>
      <c r="F110" s="9">
        <v>218.6</v>
      </c>
      <c r="G110" s="9">
        <v>2</v>
      </c>
      <c r="H110" s="9"/>
      <c r="I110" s="9">
        <v>0.17</v>
      </c>
      <c r="J110" s="9">
        <v>59465.640959999997</v>
      </c>
      <c r="K110" s="9">
        <v>40</v>
      </c>
      <c r="L110" s="9">
        <f t="shared" si="12"/>
        <v>32</v>
      </c>
      <c r="M110" s="9">
        <f>K110-2*G110-VLOOKUP(Y110,鋼筋號數!$A$3:$C$13,2,FALSE)</f>
        <v>35.046999999999997</v>
      </c>
      <c r="N110" s="9">
        <v>40</v>
      </c>
      <c r="O110" s="9">
        <f t="shared" si="13"/>
        <v>1600</v>
      </c>
      <c r="P110" s="9">
        <v>102</v>
      </c>
      <c r="Q110" s="9">
        <v>102</v>
      </c>
      <c r="R110" s="4" t="s">
        <v>14</v>
      </c>
      <c r="S110" s="9"/>
      <c r="T110" s="9">
        <v>8</v>
      </c>
      <c r="U110" s="9">
        <v>5418.8</v>
      </c>
      <c r="V110" s="9"/>
      <c r="W110" s="17">
        <f t="shared" si="14"/>
        <v>2.5</v>
      </c>
      <c r="X110" s="9">
        <f>VLOOKUP(R110,鋼筋號數!$A$3:$C$13,3,FALSE)*T110</f>
        <v>40.56</v>
      </c>
      <c r="Y110" s="9" t="s">
        <v>9</v>
      </c>
      <c r="Z110" s="9">
        <v>2</v>
      </c>
      <c r="AA110" s="9">
        <v>2</v>
      </c>
      <c r="AB110" s="9">
        <v>10.5</v>
      </c>
      <c r="AC110" s="9">
        <v>10.5</v>
      </c>
      <c r="AD110" s="9">
        <v>6023.5</v>
      </c>
      <c r="AE110" s="9"/>
      <c r="AF110" s="9"/>
      <c r="AG110" s="9">
        <v>135</v>
      </c>
      <c r="AH110" s="9">
        <f>VLOOKUP(Y110,鋼筋號數!$A$3:$C$13,3,FALSE)*Z110</f>
        <v>1.42</v>
      </c>
      <c r="AI110" s="17">
        <f>ROUND(VLOOKUP(Y110,鋼筋號數!$A$3:$C$13,3,FALSE)*Z110/AB110/(N110-2*G110-VLOOKUP(Y110,鋼筋號數!$A$3:$C$13,2,FALSE))*100,2)</f>
        <v>0.39</v>
      </c>
      <c r="AJ110" s="9"/>
      <c r="AK110" s="9">
        <v>5.0000000000000001E-3</v>
      </c>
      <c r="AL110" s="9">
        <v>0.8</v>
      </c>
      <c r="AM110" s="9">
        <v>1.1000000000000001</v>
      </c>
      <c r="AN110" s="9">
        <v>0.8</v>
      </c>
      <c r="AO110" s="9">
        <v>0.45</v>
      </c>
      <c r="AP110" s="9">
        <v>1.2999999999999999E-2</v>
      </c>
      <c r="AQ110" s="9">
        <v>0.03</v>
      </c>
      <c r="AR110">
        <v>0</v>
      </c>
      <c r="AS110" s="9" t="b">
        <f t="shared" si="15"/>
        <v>1</v>
      </c>
      <c r="AT110" s="9" t="b">
        <v>1</v>
      </c>
    </row>
    <row r="111" spans="1:46" x14ac:dyDescent="0.3">
      <c r="A111" s="9" t="s">
        <v>173</v>
      </c>
      <c r="B111" s="25"/>
      <c r="C111" s="9"/>
      <c r="D111" s="9">
        <f>1</f>
        <v>1</v>
      </c>
      <c r="E111" s="9"/>
      <c r="F111" s="9">
        <v>321.10000000000002</v>
      </c>
      <c r="G111" s="9">
        <v>2</v>
      </c>
      <c r="H111" s="9"/>
      <c r="I111" s="9">
        <v>0.17</v>
      </c>
      <c r="J111" s="9">
        <v>87340.160159999999</v>
      </c>
      <c r="K111" s="9">
        <v>40</v>
      </c>
      <c r="L111" s="9">
        <f t="shared" si="12"/>
        <v>32</v>
      </c>
      <c r="M111" s="9">
        <f>K111-2*G111-VLOOKUP(Y111,鋼筋號數!$A$3:$C$13,2,FALSE)</f>
        <v>35.046999999999997</v>
      </c>
      <c r="N111" s="9">
        <v>40</v>
      </c>
      <c r="O111" s="9">
        <f t="shared" si="13"/>
        <v>1600</v>
      </c>
      <c r="P111" s="9">
        <v>102</v>
      </c>
      <c r="Q111" s="9">
        <v>102</v>
      </c>
      <c r="R111" s="4" t="s">
        <v>14</v>
      </c>
      <c r="S111" s="9"/>
      <c r="T111" s="9">
        <v>8</v>
      </c>
      <c r="U111" s="9">
        <v>5418.8</v>
      </c>
      <c r="V111" s="9"/>
      <c r="W111" s="17">
        <f t="shared" si="14"/>
        <v>2.5</v>
      </c>
      <c r="X111" s="9">
        <f>VLOOKUP(R111,鋼筋號數!$A$3:$C$13,3,FALSE)*T111</f>
        <v>40.56</v>
      </c>
      <c r="Y111" s="9" t="s">
        <v>9</v>
      </c>
      <c r="Z111" s="9">
        <v>2</v>
      </c>
      <c r="AA111" s="9">
        <v>2</v>
      </c>
      <c r="AB111" s="9">
        <v>10.5</v>
      </c>
      <c r="AC111" s="9">
        <v>10.5</v>
      </c>
      <c r="AD111" s="9">
        <v>6023.5</v>
      </c>
      <c r="AE111" s="9"/>
      <c r="AF111" s="9"/>
      <c r="AG111" s="9">
        <v>135</v>
      </c>
      <c r="AH111" s="9">
        <f>VLOOKUP(Y111,鋼筋號數!$A$3:$C$13,3,FALSE)*Z111</f>
        <v>1.42</v>
      </c>
      <c r="AI111" s="17">
        <f>ROUND(VLOOKUP(Y111,鋼筋號數!$A$3:$C$13,3,FALSE)*Z111/AB111/(N111-2*G111-VLOOKUP(Y111,鋼筋號數!$A$3:$C$13,2,FALSE))*100,2)</f>
        <v>0.39</v>
      </c>
      <c r="AJ111" s="9"/>
      <c r="AK111" s="9">
        <v>5.0000000000000001E-3</v>
      </c>
      <c r="AL111" s="9">
        <v>0.8</v>
      </c>
      <c r="AM111" s="9">
        <v>1</v>
      </c>
      <c r="AN111" s="9">
        <v>0.8</v>
      </c>
      <c r="AO111" s="9">
        <v>0.4</v>
      </c>
      <c r="AP111" s="9">
        <v>0.02</v>
      </c>
      <c r="AQ111" s="9">
        <v>1.7999999999999999E-2</v>
      </c>
      <c r="AR111">
        <v>0</v>
      </c>
      <c r="AS111" s="9" t="b">
        <f t="shared" si="15"/>
        <v>1</v>
      </c>
      <c r="AT111" s="9" t="b">
        <v>1</v>
      </c>
    </row>
    <row r="112" spans="1:46" x14ac:dyDescent="0.3">
      <c r="A112" s="9" t="s">
        <v>174</v>
      </c>
      <c r="B112" s="25" t="s">
        <v>209</v>
      </c>
      <c r="C112" s="9"/>
      <c r="D112" s="9">
        <f>1</f>
        <v>1</v>
      </c>
      <c r="E112" s="9"/>
      <c r="F112" s="9">
        <v>251.4</v>
      </c>
      <c r="G112" s="9">
        <v>2</v>
      </c>
      <c r="H112" s="9"/>
      <c r="I112" s="9">
        <v>0.23</v>
      </c>
      <c r="J112" s="9">
        <v>92521.541375999994</v>
      </c>
      <c r="K112" s="9">
        <v>40</v>
      </c>
      <c r="L112" s="9">
        <f t="shared" si="12"/>
        <v>32</v>
      </c>
      <c r="M112" s="9">
        <f>K112-2*G112-VLOOKUP(Y112,鋼筋號數!$A$3:$C$13,2,FALSE)</f>
        <v>35.046999999999997</v>
      </c>
      <c r="N112" s="9">
        <v>40</v>
      </c>
      <c r="O112" s="9">
        <f t="shared" si="13"/>
        <v>1600</v>
      </c>
      <c r="P112" s="9">
        <v>82</v>
      </c>
      <c r="Q112" s="9">
        <v>82</v>
      </c>
      <c r="R112" s="4" t="s">
        <v>14</v>
      </c>
      <c r="S112" s="9"/>
      <c r="T112" s="9">
        <v>8</v>
      </c>
      <c r="U112" s="9">
        <v>5414.7</v>
      </c>
      <c r="V112" s="9"/>
      <c r="W112" s="17">
        <f t="shared" si="14"/>
        <v>2.5</v>
      </c>
      <c r="X112" s="9">
        <f>VLOOKUP(R112,鋼筋號數!$A$3:$C$13,3,FALSE)*T112</f>
        <v>40.56</v>
      </c>
      <c r="Y112" s="9" t="s">
        <v>9</v>
      </c>
      <c r="Z112" s="9">
        <v>2</v>
      </c>
      <c r="AA112" s="9">
        <v>2</v>
      </c>
      <c r="AB112" s="9">
        <v>11</v>
      </c>
      <c r="AC112" s="9">
        <v>11</v>
      </c>
      <c r="AD112" s="9">
        <v>5975.6</v>
      </c>
      <c r="AE112" s="9"/>
      <c r="AF112" s="9"/>
      <c r="AG112" s="9">
        <v>135</v>
      </c>
      <c r="AH112" s="9">
        <f>VLOOKUP(Y112,鋼筋號數!$A$3:$C$13,3,FALSE)*Z112</f>
        <v>1.42</v>
      </c>
      <c r="AI112" s="17">
        <f>ROUND(VLOOKUP(Y112,鋼筋號數!$A$3:$C$13,3,FALSE)*Z112/AB112/(N112-2*G112-VLOOKUP(Y112,鋼筋號數!$A$3:$C$13,2,FALSE))*100,2)</f>
        <v>0.37</v>
      </c>
      <c r="AJ112" s="9"/>
      <c r="AK112" s="9">
        <v>5.0000000000000001E-3</v>
      </c>
      <c r="AL112" s="9">
        <v>0.8</v>
      </c>
      <c r="AM112" s="9">
        <v>1.2</v>
      </c>
      <c r="AN112" s="9">
        <v>0.8</v>
      </c>
      <c r="AO112" s="9">
        <v>0.4</v>
      </c>
      <c r="AP112" s="9">
        <v>1.4999999999999999E-2</v>
      </c>
      <c r="AQ112" s="9">
        <v>0.03</v>
      </c>
      <c r="AR112">
        <v>0</v>
      </c>
      <c r="AS112" s="9" t="b">
        <f t="shared" si="15"/>
        <v>1</v>
      </c>
      <c r="AT112" s="9" t="b">
        <v>1</v>
      </c>
    </row>
    <row r="113" spans="1:46" x14ac:dyDescent="0.3">
      <c r="A113" s="9" t="s">
        <v>175</v>
      </c>
      <c r="B113" s="25"/>
      <c r="C113" s="9"/>
      <c r="D113" s="9">
        <f>1</f>
        <v>1</v>
      </c>
      <c r="E113" s="9"/>
      <c r="F113" s="9">
        <v>239.1</v>
      </c>
      <c r="G113" s="9">
        <v>2</v>
      </c>
      <c r="H113" s="9"/>
      <c r="I113" s="9">
        <v>0.23</v>
      </c>
      <c r="J113" s="9">
        <v>87996.031200000012</v>
      </c>
      <c r="K113" s="9">
        <v>40</v>
      </c>
      <c r="L113" s="9">
        <f t="shared" si="12"/>
        <v>32</v>
      </c>
      <c r="M113" s="9">
        <f>K113-2*G113-VLOOKUP(Y113,鋼筋號數!$A$3:$C$13,2,FALSE)</f>
        <v>35.046999999999997</v>
      </c>
      <c r="N113" s="9">
        <v>40</v>
      </c>
      <c r="O113" s="9">
        <f t="shared" si="13"/>
        <v>1600</v>
      </c>
      <c r="P113" s="9">
        <v>82</v>
      </c>
      <c r="Q113" s="9">
        <v>82</v>
      </c>
      <c r="R113" s="4" t="s">
        <v>14</v>
      </c>
      <c r="S113" s="9"/>
      <c r="T113" s="9">
        <v>8</v>
      </c>
      <c r="U113" s="9">
        <v>5414.7</v>
      </c>
      <c r="V113" s="9"/>
      <c r="W113" s="17">
        <f t="shared" si="14"/>
        <v>2.5</v>
      </c>
      <c r="X113" s="9">
        <f>VLOOKUP(R113,鋼筋號數!$A$3:$C$13,3,FALSE)*T113</f>
        <v>40.56</v>
      </c>
      <c r="Y113" s="9" t="s">
        <v>9</v>
      </c>
      <c r="Z113" s="9">
        <v>2</v>
      </c>
      <c r="AA113" s="9">
        <v>2</v>
      </c>
      <c r="AB113" s="9">
        <v>9.5</v>
      </c>
      <c r="AC113" s="9">
        <v>9.5</v>
      </c>
      <c r="AD113" s="9">
        <v>5975.6</v>
      </c>
      <c r="AE113" s="9"/>
      <c r="AF113" s="9"/>
      <c r="AG113" s="9">
        <v>135</v>
      </c>
      <c r="AH113" s="9">
        <f>VLOOKUP(Y113,鋼筋號數!$A$3:$C$13,3,FALSE)*Z113</f>
        <v>1.42</v>
      </c>
      <c r="AI113" s="17">
        <f>ROUND(VLOOKUP(Y113,鋼筋號數!$A$3:$C$13,3,FALSE)*Z113/AB113/(N113-2*G113-VLOOKUP(Y113,鋼筋號數!$A$3:$C$13,2,FALSE))*100,2)</f>
        <v>0.43</v>
      </c>
      <c r="AJ113" s="9"/>
      <c r="AK113" s="9">
        <v>5.0000000000000001E-3</v>
      </c>
      <c r="AL113" s="9">
        <v>0.85</v>
      </c>
      <c r="AM113" s="9">
        <v>1.2</v>
      </c>
      <c r="AN113" s="9">
        <v>0.8</v>
      </c>
      <c r="AO113" s="9">
        <v>0.45</v>
      </c>
      <c r="AP113" s="9">
        <v>1.7999999999999999E-2</v>
      </c>
      <c r="AQ113" s="9">
        <v>2.5000000000000001E-2</v>
      </c>
      <c r="AR113">
        <v>0</v>
      </c>
      <c r="AS113" s="9" t="b">
        <f t="shared" si="15"/>
        <v>1</v>
      </c>
      <c r="AT113" s="9" t="b">
        <v>1</v>
      </c>
    </row>
    <row r="114" spans="1:46" x14ac:dyDescent="0.3">
      <c r="A114" s="9" t="s">
        <v>176</v>
      </c>
      <c r="B114" s="25"/>
      <c r="C114" s="9"/>
      <c r="D114" s="9">
        <f>1</f>
        <v>1</v>
      </c>
      <c r="E114" s="9"/>
      <c r="F114" s="9">
        <v>256.2</v>
      </c>
      <c r="G114" s="9">
        <v>2</v>
      </c>
      <c r="H114" s="9"/>
      <c r="I114" s="9">
        <v>0.3</v>
      </c>
      <c r="J114" s="9">
        <v>122975.81999999999</v>
      </c>
      <c r="K114" s="9">
        <v>40</v>
      </c>
      <c r="L114" s="9">
        <f t="shared" si="12"/>
        <v>32</v>
      </c>
      <c r="M114" s="9">
        <f>K114-2*G114-VLOOKUP(Y114,鋼筋號數!$A$3:$C$13,2,FALSE)</f>
        <v>35.046999999999997</v>
      </c>
      <c r="N114" s="9">
        <v>40</v>
      </c>
      <c r="O114" s="9">
        <f t="shared" si="13"/>
        <v>1600</v>
      </c>
      <c r="P114" s="9">
        <v>107</v>
      </c>
      <c r="Q114" s="9">
        <v>107</v>
      </c>
      <c r="R114" s="4" t="s">
        <v>14</v>
      </c>
      <c r="S114" s="9"/>
      <c r="T114" s="9">
        <v>8</v>
      </c>
      <c r="U114" s="9">
        <v>5414.7</v>
      </c>
      <c r="V114" s="9"/>
      <c r="W114" s="17">
        <f t="shared" si="14"/>
        <v>2.5</v>
      </c>
      <c r="X114" s="9">
        <f>VLOOKUP(R114,鋼筋號數!$A$3:$C$13,3,FALSE)*T114</f>
        <v>40.56</v>
      </c>
      <c r="Y114" s="9" t="s">
        <v>9</v>
      </c>
      <c r="Z114" s="9">
        <v>2</v>
      </c>
      <c r="AA114" s="9">
        <v>2</v>
      </c>
      <c r="AB114" s="9">
        <v>9</v>
      </c>
      <c r="AC114" s="9">
        <v>9</v>
      </c>
      <c r="AD114" s="9">
        <v>6026.5</v>
      </c>
      <c r="AE114" s="9"/>
      <c r="AF114" s="9"/>
      <c r="AG114" s="9">
        <v>135</v>
      </c>
      <c r="AH114" s="9">
        <f>VLOOKUP(Y114,鋼筋號數!$A$3:$C$13,3,FALSE)*Z114</f>
        <v>1.42</v>
      </c>
      <c r="AI114" s="17">
        <f>ROUND(VLOOKUP(Y114,鋼筋號數!$A$3:$C$13,3,FALSE)*Z114/AB114/(N114-2*G114-VLOOKUP(Y114,鋼筋號數!$A$3:$C$13,2,FALSE))*100,2)</f>
        <v>0.45</v>
      </c>
      <c r="AJ114" s="9"/>
      <c r="AK114" s="9">
        <v>5.0000000000000001E-3</v>
      </c>
      <c r="AL114" s="9">
        <v>0.8</v>
      </c>
      <c r="AM114" s="9">
        <v>1.1000000000000001</v>
      </c>
      <c r="AN114" s="9">
        <v>0.8</v>
      </c>
      <c r="AO114" s="9">
        <v>0.4</v>
      </c>
      <c r="AP114" s="9">
        <v>0.02</v>
      </c>
      <c r="AQ114" s="9">
        <v>0.02</v>
      </c>
      <c r="AR114">
        <v>0</v>
      </c>
      <c r="AS114" s="9" t="b">
        <f t="shared" si="15"/>
        <v>1</v>
      </c>
      <c r="AT114" s="9" t="b">
        <v>1</v>
      </c>
    </row>
    <row r="115" spans="1:46" x14ac:dyDescent="0.3">
      <c r="A115" s="9" t="s">
        <v>177</v>
      </c>
      <c r="B115" s="25"/>
      <c r="C115" s="9"/>
      <c r="D115" s="9">
        <f>1</f>
        <v>1</v>
      </c>
      <c r="E115" s="9"/>
      <c r="F115" s="9">
        <v>235</v>
      </c>
      <c r="G115" s="9">
        <v>2</v>
      </c>
      <c r="H115" s="9"/>
      <c r="I115" s="9">
        <v>0.3</v>
      </c>
      <c r="J115" s="9">
        <v>112809.81888000001</v>
      </c>
      <c r="K115" s="9">
        <v>40</v>
      </c>
      <c r="L115" s="9">
        <f t="shared" si="12"/>
        <v>32</v>
      </c>
      <c r="M115" s="9">
        <f>K115-2*G115-VLOOKUP(Y115,鋼筋號數!$A$3:$C$13,2,FALSE)</f>
        <v>35.046999999999997</v>
      </c>
      <c r="N115" s="9">
        <v>40</v>
      </c>
      <c r="O115" s="9">
        <f t="shared" si="13"/>
        <v>1600</v>
      </c>
      <c r="P115" s="9">
        <v>107</v>
      </c>
      <c r="Q115" s="9">
        <v>107</v>
      </c>
      <c r="R115" s="4" t="s">
        <v>14</v>
      </c>
      <c r="S115" s="9"/>
      <c r="T115" s="9">
        <v>8</v>
      </c>
      <c r="U115" s="9">
        <v>5414.7</v>
      </c>
      <c r="V115" s="9"/>
      <c r="W115" s="17">
        <f t="shared" si="14"/>
        <v>2.5</v>
      </c>
      <c r="X115" s="9">
        <f>VLOOKUP(R115,鋼筋號數!$A$3:$C$13,3,FALSE)*T115</f>
        <v>40.56</v>
      </c>
      <c r="Y115" s="9" t="s">
        <v>9</v>
      </c>
      <c r="Z115" s="9">
        <v>3</v>
      </c>
      <c r="AA115" s="9">
        <v>3</v>
      </c>
      <c r="AB115" s="9">
        <v>13</v>
      </c>
      <c r="AC115" s="9">
        <v>13</v>
      </c>
      <c r="AD115" s="9">
        <v>6026.5</v>
      </c>
      <c r="AE115" s="9"/>
      <c r="AF115" s="9"/>
      <c r="AG115" s="9">
        <v>135</v>
      </c>
      <c r="AH115" s="9">
        <f>VLOOKUP(Y115,鋼筋號數!$A$3:$C$13,3,FALSE)*Z115</f>
        <v>2.13</v>
      </c>
      <c r="AI115" s="17">
        <f>ROUND(VLOOKUP(Y115,鋼筋號數!$A$3:$C$13,3,FALSE)*Z115/AB115/(N115-2*G115-VLOOKUP(Y115,鋼筋號數!$A$3:$C$13,2,FALSE))*100,2)</f>
        <v>0.47</v>
      </c>
      <c r="AJ115" s="9"/>
      <c r="AK115" s="9">
        <v>5.0000000000000001E-3</v>
      </c>
      <c r="AL115" s="9">
        <v>0.8</v>
      </c>
      <c r="AM115" s="9">
        <v>1.1000000000000001</v>
      </c>
      <c r="AN115" s="9">
        <v>0.7</v>
      </c>
      <c r="AO115" s="9">
        <v>0.45</v>
      </c>
      <c r="AP115" s="9">
        <v>7.0000000000000001E-3</v>
      </c>
      <c r="AQ115" s="9">
        <v>0.03</v>
      </c>
      <c r="AR115">
        <v>0</v>
      </c>
      <c r="AS115" s="9" t="b">
        <f t="shared" si="15"/>
        <v>1</v>
      </c>
      <c r="AT115" s="9" t="b">
        <v>1</v>
      </c>
    </row>
    <row r="116" spans="1:46" x14ac:dyDescent="0.3">
      <c r="A116" s="9" t="s">
        <v>178</v>
      </c>
      <c r="B116" s="25"/>
      <c r="C116" s="9"/>
      <c r="D116" s="9">
        <f>1</f>
        <v>1</v>
      </c>
      <c r="E116" s="9"/>
      <c r="F116" s="9">
        <v>328.6</v>
      </c>
      <c r="G116" s="9">
        <v>2</v>
      </c>
      <c r="H116" s="9"/>
      <c r="I116" s="9">
        <v>0.3</v>
      </c>
      <c r="J116" s="9">
        <v>157736.98512000003</v>
      </c>
      <c r="K116" s="9">
        <v>40</v>
      </c>
      <c r="L116" s="9">
        <f t="shared" si="12"/>
        <v>32</v>
      </c>
      <c r="M116" s="9">
        <f>K116-2*G116-VLOOKUP(Y116,鋼筋號數!$A$3:$C$13,2,FALSE)</f>
        <v>35.046999999999997</v>
      </c>
      <c r="N116" s="9">
        <v>40</v>
      </c>
      <c r="O116" s="9">
        <f t="shared" si="13"/>
        <v>1600</v>
      </c>
      <c r="P116" s="9">
        <v>108</v>
      </c>
      <c r="Q116" s="9">
        <v>108</v>
      </c>
      <c r="R116" s="4" t="s">
        <v>14</v>
      </c>
      <c r="S116" s="9"/>
      <c r="T116" s="9">
        <v>8</v>
      </c>
      <c r="U116" s="9">
        <v>5414.7</v>
      </c>
      <c r="V116" s="9"/>
      <c r="W116" s="17">
        <f t="shared" si="14"/>
        <v>2.5</v>
      </c>
      <c r="X116" s="9">
        <f>VLOOKUP(R116,鋼筋號數!$A$3:$C$13,3,FALSE)*T116</f>
        <v>40.56</v>
      </c>
      <c r="Y116" s="9" t="s">
        <v>9</v>
      </c>
      <c r="Z116" s="9">
        <v>3</v>
      </c>
      <c r="AA116" s="9">
        <v>3</v>
      </c>
      <c r="AB116" s="9">
        <v>13</v>
      </c>
      <c r="AC116" s="9">
        <v>13</v>
      </c>
      <c r="AD116" s="9">
        <v>6026.5</v>
      </c>
      <c r="AE116" s="9"/>
      <c r="AF116" s="9"/>
      <c r="AG116" s="9">
        <v>135</v>
      </c>
      <c r="AH116" s="9">
        <f>VLOOKUP(Y116,鋼筋號數!$A$3:$C$13,3,FALSE)*Z116</f>
        <v>2.13</v>
      </c>
      <c r="AI116" s="17">
        <f>ROUND(VLOOKUP(Y116,鋼筋號數!$A$3:$C$13,3,FALSE)*Z116/AB116/(N116-2*G116-VLOOKUP(Y116,鋼筋號數!$A$3:$C$13,2,FALSE))*100,2)</f>
        <v>0.47</v>
      </c>
      <c r="AJ116" s="9"/>
      <c r="AK116" s="9">
        <v>5.0000000000000001E-3</v>
      </c>
      <c r="AL116" s="9">
        <v>0.75</v>
      </c>
      <c r="AM116" s="9">
        <v>1.1000000000000001</v>
      </c>
      <c r="AN116" s="9">
        <v>0.8</v>
      </c>
      <c r="AO116" s="9">
        <v>0.5</v>
      </c>
      <c r="AP116" s="9">
        <v>0.02</v>
      </c>
      <c r="AQ116" s="9">
        <v>1.4999999999999999E-2</v>
      </c>
      <c r="AR116">
        <v>0</v>
      </c>
      <c r="AS116" s="9" t="b">
        <f t="shared" si="15"/>
        <v>1</v>
      </c>
      <c r="AT116" s="9" t="b">
        <v>1</v>
      </c>
    </row>
    <row r="117" spans="1:46" x14ac:dyDescent="0.3">
      <c r="A117" s="9" t="s">
        <v>179</v>
      </c>
      <c r="B117" s="25"/>
      <c r="C117" s="9"/>
      <c r="D117" s="9">
        <f>1</f>
        <v>1</v>
      </c>
      <c r="E117" s="9"/>
      <c r="F117" s="9">
        <v>320.39999999999998</v>
      </c>
      <c r="G117" s="9">
        <v>2</v>
      </c>
      <c r="H117" s="9"/>
      <c r="I117" s="9">
        <v>0.3</v>
      </c>
      <c r="J117" s="9">
        <v>153801.75888000001</v>
      </c>
      <c r="K117" s="9">
        <v>40</v>
      </c>
      <c r="L117" s="9">
        <f t="shared" si="12"/>
        <v>32</v>
      </c>
      <c r="M117" s="9">
        <f>K117-2*G117-VLOOKUP(Y117,鋼筋號數!$A$3:$C$13,2,FALSE)</f>
        <v>35.046999999999997</v>
      </c>
      <c r="N117" s="9">
        <v>40</v>
      </c>
      <c r="O117" s="9">
        <f t="shared" si="13"/>
        <v>1600</v>
      </c>
      <c r="P117" s="9">
        <v>108</v>
      </c>
      <c r="Q117" s="9">
        <v>108</v>
      </c>
      <c r="R117" s="4" t="s">
        <v>14</v>
      </c>
      <c r="S117" s="9"/>
      <c r="T117" s="9">
        <v>12</v>
      </c>
      <c r="U117" s="9">
        <v>5414.7</v>
      </c>
      <c r="V117" s="9"/>
      <c r="W117" s="17">
        <f t="shared" si="14"/>
        <v>3.8</v>
      </c>
      <c r="X117" s="9">
        <f>VLOOKUP(R117,鋼筋號數!$A$3:$C$13,3,FALSE)*T117</f>
        <v>60.84</v>
      </c>
      <c r="Y117" s="9" t="s">
        <v>9</v>
      </c>
      <c r="Z117" s="9">
        <v>4</v>
      </c>
      <c r="AA117" s="9">
        <v>4</v>
      </c>
      <c r="AB117" s="9">
        <v>13</v>
      </c>
      <c r="AC117" s="9">
        <v>13</v>
      </c>
      <c r="AD117" s="9">
        <v>6026.5</v>
      </c>
      <c r="AE117" s="9"/>
      <c r="AF117" s="9"/>
      <c r="AG117" s="9">
        <v>135</v>
      </c>
      <c r="AH117" s="9">
        <f>VLOOKUP(Y117,鋼筋號數!$A$3:$C$13,3,FALSE)*Z117</f>
        <v>2.84</v>
      </c>
      <c r="AI117" s="17">
        <f>ROUND(VLOOKUP(Y117,鋼筋號數!$A$3:$C$13,3,FALSE)*Z117/AB117/(N117-2*G117-VLOOKUP(Y117,鋼筋號數!$A$3:$C$13,2,FALSE))*100,2)</f>
        <v>0.62</v>
      </c>
      <c r="AJ117" s="9"/>
      <c r="AK117" s="9">
        <v>5.0000000000000001E-3</v>
      </c>
      <c r="AL117" s="9">
        <v>0.8</v>
      </c>
      <c r="AM117" s="9">
        <v>1.2</v>
      </c>
      <c r="AN117" s="9">
        <v>0.75</v>
      </c>
      <c r="AO117" s="9">
        <v>0.4</v>
      </c>
      <c r="AP117" s="9">
        <v>2.5000000000000001E-2</v>
      </c>
      <c r="AQ117" s="9">
        <v>0.02</v>
      </c>
      <c r="AR117">
        <v>0</v>
      </c>
      <c r="AS117" s="9" t="b">
        <f t="shared" si="15"/>
        <v>1</v>
      </c>
      <c r="AT117" s="9" t="b">
        <v>1</v>
      </c>
    </row>
    <row r="118" spans="1:46" x14ac:dyDescent="0.3">
      <c r="A118" s="9" t="s">
        <v>180</v>
      </c>
      <c r="B118" s="25" t="s">
        <v>210</v>
      </c>
      <c r="C118" s="9"/>
      <c r="D118" s="9">
        <f>1</f>
        <v>1</v>
      </c>
      <c r="E118" s="9"/>
      <c r="F118" s="9">
        <v>309.5</v>
      </c>
      <c r="G118" s="9">
        <v>2</v>
      </c>
      <c r="H118" s="9"/>
      <c r="I118" s="9">
        <v>0.1</v>
      </c>
      <c r="J118" s="9">
        <v>49518.26352</v>
      </c>
      <c r="K118" s="9">
        <v>40</v>
      </c>
      <c r="L118" s="9">
        <f t="shared" si="12"/>
        <v>32</v>
      </c>
      <c r="M118" s="9">
        <f>K118-2*G118-VLOOKUP(Y118,鋼筋號數!$A$3:$C$13,2,FALSE)</f>
        <v>35.365000000000002</v>
      </c>
      <c r="N118" s="9">
        <v>40</v>
      </c>
      <c r="O118" s="9">
        <f t="shared" si="13"/>
        <v>1600</v>
      </c>
      <c r="P118" s="9">
        <v>140</v>
      </c>
      <c r="Q118" s="9">
        <v>140</v>
      </c>
      <c r="R118" s="4" t="s">
        <v>12</v>
      </c>
      <c r="S118" s="9"/>
      <c r="T118" s="9">
        <v>8</v>
      </c>
      <c r="U118" s="9">
        <v>6553.7</v>
      </c>
      <c r="V118" s="9"/>
      <c r="W118" s="17">
        <f t="shared" si="14"/>
        <v>1.4</v>
      </c>
      <c r="X118" s="9">
        <f>VLOOKUP(R118,鋼筋號數!$A$3:$C$13,3,FALSE)*T118</f>
        <v>22.96</v>
      </c>
      <c r="Y118" s="9" t="s">
        <v>213</v>
      </c>
      <c r="Z118" s="9">
        <v>3</v>
      </c>
      <c r="AA118" s="9">
        <v>3</v>
      </c>
      <c r="AB118" s="9">
        <v>5</v>
      </c>
      <c r="AC118" s="9">
        <v>10</v>
      </c>
      <c r="AD118" s="9">
        <v>6651.6</v>
      </c>
      <c r="AE118" s="9"/>
      <c r="AF118" s="9"/>
      <c r="AG118" s="9">
        <v>135</v>
      </c>
      <c r="AH118" s="9">
        <f>VLOOKUP(Y118,鋼筋號數!$A$3:$C$13,3,FALSE)*Z118</f>
        <v>0.95009999999999994</v>
      </c>
      <c r="AI118" s="17">
        <f>ROUND(VLOOKUP(Y118,鋼筋號數!$A$3:$C$13,3,FALSE)*Z118/AB118/(N118-2*G118-VLOOKUP(Y118,鋼筋號數!$A$3:$C$13,2,FALSE))*100,2)</f>
        <v>0.54</v>
      </c>
      <c r="AJ118" s="9"/>
      <c r="AK118" s="9">
        <v>5.0000000000000001E-3</v>
      </c>
      <c r="AL118" s="9">
        <v>0.75</v>
      </c>
      <c r="AM118" s="9">
        <v>1.5</v>
      </c>
      <c r="AN118" s="9">
        <v>0.8</v>
      </c>
      <c r="AO118" s="9">
        <v>0.45</v>
      </c>
      <c r="AP118" s="9">
        <v>5.8999999999999997E-2</v>
      </c>
      <c r="AQ118" s="9">
        <v>1.4999999999999999E-2</v>
      </c>
      <c r="AR118">
        <v>0</v>
      </c>
      <c r="AS118" s="9" t="b">
        <f t="shared" si="15"/>
        <v>1</v>
      </c>
      <c r="AT118" s="9" t="b">
        <v>1</v>
      </c>
    </row>
    <row r="119" spans="1:46" x14ac:dyDescent="0.3">
      <c r="A119" s="9" t="s">
        <v>181</v>
      </c>
      <c r="B119" s="25"/>
      <c r="C119" s="9"/>
      <c r="D119" s="9">
        <f>1</f>
        <v>1</v>
      </c>
      <c r="E119" s="9"/>
      <c r="F119" s="9">
        <v>263</v>
      </c>
      <c r="G119" s="9">
        <v>2</v>
      </c>
      <c r="H119" s="9"/>
      <c r="I119" s="9">
        <v>0.4</v>
      </c>
      <c r="J119" s="9">
        <v>168340.23360000001</v>
      </c>
      <c r="K119" s="9">
        <v>40</v>
      </c>
      <c r="L119" s="9">
        <f t="shared" si="12"/>
        <v>32</v>
      </c>
      <c r="M119" s="9">
        <f>K119-2*G119-VLOOKUP(Y119,鋼筋號數!$A$3:$C$13,2,FALSE)</f>
        <v>35.046999999999997</v>
      </c>
      <c r="N119" s="9">
        <v>40</v>
      </c>
      <c r="O119" s="9">
        <f t="shared" si="13"/>
        <v>1600</v>
      </c>
      <c r="P119" s="9">
        <v>140</v>
      </c>
      <c r="Q119" s="9">
        <v>140</v>
      </c>
      <c r="R119" s="4" t="s">
        <v>12</v>
      </c>
      <c r="S119" s="9"/>
      <c r="T119" s="9">
        <v>8</v>
      </c>
      <c r="U119" s="9">
        <v>6553.7</v>
      </c>
      <c r="V119" s="9"/>
      <c r="W119" s="17">
        <f t="shared" si="14"/>
        <v>1.4</v>
      </c>
      <c r="X119" s="9">
        <f>VLOOKUP(R119,鋼筋號數!$A$3:$C$13,3,FALSE)*T119</f>
        <v>22.96</v>
      </c>
      <c r="Y119" s="9" t="s">
        <v>9</v>
      </c>
      <c r="Z119" s="9">
        <v>3</v>
      </c>
      <c r="AA119" s="9">
        <v>3</v>
      </c>
      <c r="AB119" s="9">
        <v>5</v>
      </c>
      <c r="AC119" s="9">
        <v>10</v>
      </c>
      <c r="AD119" s="9">
        <v>6622.1</v>
      </c>
      <c r="AE119" s="9"/>
      <c r="AF119" s="9"/>
      <c r="AG119" s="9">
        <v>135</v>
      </c>
      <c r="AH119" s="9">
        <f>VLOOKUP(Y119,鋼筋號數!$A$3:$C$13,3,FALSE)*Z119</f>
        <v>2.13</v>
      </c>
      <c r="AI119" s="17">
        <f>ROUND(VLOOKUP(Y119,鋼筋號數!$A$3:$C$13,3,FALSE)*Z119/AB119/(N119-2*G119-VLOOKUP(Y119,鋼筋號數!$A$3:$C$13,2,FALSE))*100,2)</f>
        <v>1.22</v>
      </c>
      <c r="AJ119" s="9"/>
      <c r="AK119" s="9">
        <v>5.0000000000000001E-3</v>
      </c>
      <c r="AL119" s="9">
        <v>0.6</v>
      </c>
      <c r="AM119" s="9">
        <v>1.1000000000000001</v>
      </c>
      <c r="AN119" s="9">
        <v>0.75</v>
      </c>
      <c r="AO119" s="9">
        <v>0.4</v>
      </c>
      <c r="AP119" s="9">
        <v>0.04</v>
      </c>
      <c r="AQ119" s="9">
        <v>0.02</v>
      </c>
      <c r="AR119">
        <v>0</v>
      </c>
      <c r="AS119" s="9" t="b">
        <f t="shared" si="15"/>
        <v>1</v>
      </c>
      <c r="AT119" s="9" t="b">
        <v>1</v>
      </c>
    </row>
    <row r="120" spans="1:46" x14ac:dyDescent="0.3">
      <c r="A120" s="9" t="s">
        <v>182</v>
      </c>
      <c r="B120" s="25"/>
      <c r="C120" s="9"/>
      <c r="D120" s="9">
        <f>1</f>
        <v>1</v>
      </c>
      <c r="E120" s="9"/>
      <c r="F120" s="9">
        <v>305.39999999999998</v>
      </c>
      <c r="G120" s="9">
        <v>2</v>
      </c>
      <c r="H120" s="9"/>
      <c r="I120" s="9">
        <v>0.1</v>
      </c>
      <c r="J120" s="9">
        <v>48862.39248000001</v>
      </c>
      <c r="K120" s="9">
        <v>40</v>
      </c>
      <c r="L120" s="9">
        <f t="shared" si="12"/>
        <v>32</v>
      </c>
      <c r="M120" s="9">
        <f>K120-2*G120-VLOOKUP(Y120,鋼筋號數!$A$3:$C$13,2,FALSE)</f>
        <v>35.365000000000002</v>
      </c>
      <c r="N120" s="9">
        <v>40</v>
      </c>
      <c r="O120" s="9">
        <f t="shared" si="13"/>
        <v>1600</v>
      </c>
      <c r="P120" s="9">
        <v>140</v>
      </c>
      <c r="Q120" s="9">
        <v>140</v>
      </c>
      <c r="R120" s="4" t="s">
        <v>12</v>
      </c>
      <c r="S120" s="9"/>
      <c r="T120" s="9">
        <v>12</v>
      </c>
      <c r="U120" s="9">
        <v>6467.1</v>
      </c>
      <c r="V120" s="9"/>
      <c r="W120" s="17">
        <f t="shared" si="14"/>
        <v>2.2000000000000002</v>
      </c>
      <c r="X120" s="9">
        <f>VLOOKUP(R120,鋼筋號數!$A$3:$C$13,3,FALSE)*T120</f>
        <v>34.44</v>
      </c>
      <c r="Y120" s="9" t="s">
        <v>213</v>
      </c>
      <c r="Z120" s="9">
        <v>4</v>
      </c>
      <c r="AA120" s="9">
        <v>4</v>
      </c>
      <c r="AB120" s="9">
        <v>5</v>
      </c>
      <c r="AC120" s="9">
        <v>10</v>
      </c>
      <c r="AD120" s="9">
        <v>6651.6</v>
      </c>
      <c r="AE120" s="9"/>
      <c r="AF120" s="9"/>
      <c r="AG120" s="9">
        <v>135</v>
      </c>
      <c r="AH120" s="9">
        <f>VLOOKUP(Y120,鋼筋號數!$A$3:$C$13,3,FALSE)*Z120</f>
        <v>1.2667999999999999</v>
      </c>
      <c r="AI120" s="17">
        <f>ROUND(VLOOKUP(Y120,鋼筋號數!$A$3:$C$13,3,FALSE)*Z120/AB120/(N120-2*G120-VLOOKUP(Y120,鋼筋號數!$A$3:$C$13,2,FALSE))*100,2)</f>
        <v>0.72</v>
      </c>
      <c r="AJ120" s="9"/>
      <c r="AK120" s="9">
        <v>5.0000000000000001E-3</v>
      </c>
      <c r="AL120" s="9">
        <v>0.85</v>
      </c>
      <c r="AM120" s="9">
        <v>1.3</v>
      </c>
      <c r="AN120" s="9">
        <v>0.8</v>
      </c>
      <c r="AO120" s="9">
        <v>0.5</v>
      </c>
      <c r="AP120" s="9">
        <v>5.8999999999999997E-2</v>
      </c>
      <c r="AQ120" s="9">
        <v>1.7000000000000001E-2</v>
      </c>
      <c r="AR120">
        <v>0</v>
      </c>
      <c r="AS120" s="9" t="b">
        <f t="shared" si="15"/>
        <v>1</v>
      </c>
      <c r="AT120" s="9" t="b">
        <v>1</v>
      </c>
    </row>
    <row r="121" spans="1:46" x14ac:dyDescent="0.3">
      <c r="A121" s="9" t="s">
        <v>183</v>
      </c>
      <c r="B121" s="25"/>
      <c r="C121" s="9"/>
      <c r="D121" s="9">
        <f>1</f>
        <v>1</v>
      </c>
      <c r="E121" s="9"/>
      <c r="F121" s="9">
        <v>246.6</v>
      </c>
      <c r="G121" s="9">
        <v>2</v>
      </c>
      <c r="H121" s="9"/>
      <c r="I121" s="9">
        <v>0.4</v>
      </c>
      <c r="J121" s="9">
        <v>157846.29696000001</v>
      </c>
      <c r="K121" s="9">
        <v>40</v>
      </c>
      <c r="L121" s="9">
        <f t="shared" si="12"/>
        <v>32</v>
      </c>
      <c r="M121" s="9">
        <f>K121-2*G121-VLOOKUP(Y121,鋼筋號數!$A$3:$C$13,2,FALSE)</f>
        <v>35.046999999999997</v>
      </c>
      <c r="N121" s="9">
        <v>40</v>
      </c>
      <c r="O121" s="9">
        <f t="shared" si="13"/>
        <v>1600</v>
      </c>
      <c r="P121" s="9">
        <v>140</v>
      </c>
      <c r="Q121" s="9">
        <v>140</v>
      </c>
      <c r="R121" s="4" t="s">
        <v>12</v>
      </c>
      <c r="S121" s="9"/>
      <c r="T121" s="9">
        <v>12</v>
      </c>
      <c r="U121" s="9">
        <v>6467.1</v>
      </c>
      <c r="V121" s="9"/>
      <c r="W121" s="17">
        <f t="shared" si="14"/>
        <v>2.2000000000000002</v>
      </c>
      <c r="X121" s="9">
        <f>VLOOKUP(R121,鋼筋號數!$A$3:$C$13,3,FALSE)*T121</f>
        <v>34.44</v>
      </c>
      <c r="Y121" s="9" t="s">
        <v>9</v>
      </c>
      <c r="Z121" s="9">
        <v>4</v>
      </c>
      <c r="AA121" s="9">
        <v>4</v>
      </c>
      <c r="AB121" s="9">
        <v>5</v>
      </c>
      <c r="AC121" s="9">
        <v>10</v>
      </c>
      <c r="AD121" s="9">
        <v>6622.1</v>
      </c>
      <c r="AE121" s="9"/>
      <c r="AF121" s="9"/>
      <c r="AG121" s="9">
        <v>135</v>
      </c>
      <c r="AH121" s="9">
        <f>VLOOKUP(Y121,鋼筋號數!$A$3:$C$13,3,FALSE)*Z121</f>
        <v>2.84</v>
      </c>
      <c r="AI121" s="17">
        <f>ROUND(VLOOKUP(Y121,鋼筋號數!$A$3:$C$13,3,FALSE)*Z121/AB121/(N121-2*G121-VLOOKUP(Y121,鋼筋號數!$A$3:$C$13,2,FALSE))*100,2)</f>
        <v>1.62</v>
      </c>
      <c r="AJ121" s="9"/>
      <c r="AK121" s="9">
        <v>5.0000000000000001E-3</v>
      </c>
      <c r="AL121" s="9">
        <v>0.7</v>
      </c>
      <c r="AM121" s="9">
        <v>1.3</v>
      </c>
      <c r="AN121" s="9">
        <v>0.7</v>
      </c>
      <c r="AO121" s="9">
        <v>0.4</v>
      </c>
      <c r="AP121" s="9">
        <v>4.4999999999999998E-2</v>
      </c>
      <c r="AQ121" s="9">
        <v>2.1999999999999999E-2</v>
      </c>
      <c r="AR121">
        <v>0</v>
      </c>
      <c r="AS121" s="9" t="b">
        <f t="shared" si="15"/>
        <v>1</v>
      </c>
      <c r="AT121" s="9" t="b">
        <v>1</v>
      </c>
    </row>
    <row r="122" spans="1:46" x14ac:dyDescent="0.3">
      <c r="A122" s="9" t="s">
        <v>184</v>
      </c>
      <c r="B122" s="25" t="s">
        <v>211</v>
      </c>
      <c r="C122" s="9"/>
      <c r="D122" s="9">
        <f>1</f>
        <v>1</v>
      </c>
      <c r="E122" s="9"/>
      <c r="F122" s="9">
        <v>370.3</v>
      </c>
      <c r="G122" s="9">
        <v>1.5</v>
      </c>
      <c r="H122" s="9"/>
      <c r="I122" s="9">
        <v>0.05</v>
      </c>
      <c r="J122" s="9">
        <v>16663.223610000005</v>
      </c>
      <c r="K122" s="9">
        <v>30</v>
      </c>
      <c r="L122" s="9">
        <f t="shared" si="12"/>
        <v>24</v>
      </c>
      <c r="M122" s="9">
        <f>K122-2*G122-VLOOKUP(Y122,鋼筋號數!$A$3:$C$13,2,FALSE)</f>
        <v>26.364999999999998</v>
      </c>
      <c r="N122" s="9">
        <v>30</v>
      </c>
      <c r="O122" s="9">
        <f t="shared" si="13"/>
        <v>900</v>
      </c>
      <c r="P122" s="9">
        <v>60</v>
      </c>
      <c r="Q122" s="9">
        <v>60</v>
      </c>
      <c r="R122" s="4" t="s">
        <v>12</v>
      </c>
      <c r="S122" s="9"/>
      <c r="T122" s="9">
        <v>4</v>
      </c>
      <c r="U122" s="9">
        <v>4762.1000000000004</v>
      </c>
      <c r="V122" s="9"/>
      <c r="W122" s="17">
        <f t="shared" si="14"/>
        <v>1.3</v>
      </c>
      <c r="X122" s="9">
        <f>VLOOKUP(R122,鋼筋號數!$A$3:$C$13,3,FALSE)*T122</f>
        <v>11.48</v>
      </c>
      <c r="Y122" s="9" t="s">
        <v>213</v>
      </c>
      <c r="Z122" s="9">
        <v>2</v>
      </c>
      <c r="AA122" s="9">
        <v>2</v>
      </c>
      <c r="AB122" s="9">
        <v>8</v>
      </c>
      <c r="AC122" s="9">
        <v>8</v>
      </c>
      <c r="AD122" s="9">
        <v>5210.8</v>
      </c>
      <c r="AE122" s="9"/>
      <c r="AF122" s="9"/>
      <c r="AG122" s="9">
        <v>135</v>
      </c>
      <c r="AH122" s="9">
        <f>VLOOKUP(Y122,鋼筋號數!$A$3:$C$13,3,FALSE)*Z122</f>
        <v>0.63339999999999996</v>
      </c>
      <c r="AI122" s="17">
        <f>ROUND(VLOOKUP(Y122,鋼筋號數!$A$3:$C$13,3,FALSE)*Z122/AB122/(N122-2*G122-VLOOKUP(Y122,鋼筋號數!$A$3:$C$13,2,FALSE))*100,2)</f>
        <v>0.3</v>
      </c>
      <c r="AJ122" s="9"/>
      <c r="AK122" s="9">
        <v>5.0000000000000001E-3</v>
      </c>
      <c r="AL122" s="9">
        <v>0.75</v>
      </c>
      <c r="AM122" s="9">
        <v>1.2</v>
      </c>
      <c r="AN122" s="9">
        <v>0.8</v>
      </c>
      <c r="AO122" s="9">
        <v>0.4</v>
      </c>
      <c r="AP122" s="9">
        <v>2.5000000000000001E-2</v>
      </c>
      <c r="AQ122" s="9">
        <v>0.02</v>
      </c>
      <c r="AR122">
        <v>0</v>
      </c>
      <c r="AS122" s="9" t="b">
        <f t="shared" si="15"/>
        <v>1</v>
      </c>
      <c r="AT122" s="9" t="b">
        <v>1</v>
      </c>
    </row>
    <row r="123" spans="1:46" x14ac:dyDescent="0.3">
      <c r="A123" s="9" t="s">
        <v>185</v>
      </c>
      <c r="B123" s="25"/>
      <c r="C123" s="9"/>
      <c r="D123" s="9">
        <f>1</f>
        <v>1</v>
      </c>
      <c r="E123" s="9"/>
      <c r="F123" s="9">
        <v>370.3</v>
      </c>
      <c r="G123" s="9">
        <v>1.5</v>
      </c>
      <c r="H123" s="9"/>
      <c r="I123" s="9">
        <v>0.15</v>
      </c>
      <c r="J123" s="9">
        <v>49989.67083000001</v>
      </c>
      <c r="K123" s="9">
        <v>30</v>
      </c>
      <c r="L123" s="9">
        <f t="shared" si="12"/>
        <v>24</v>
      </c>
      <c r="M123" s="9">
        <f>K123-2*G123-VLOOKUP(Y123,鋼筋號數!$A$3:$C$13,2,FALSE)</f>
        <v>26.364999999999998</v>
      </c>
      <c r="N123" s="9">
        <v>30</v>
      </c>
      <c r="O123" s="9">
        <f t="shared" si="13"/>
        <v>900</v>
      </c>
      <c r="P123" s="9">
        <v>60</v>
      </c>
      <c r="Q123" s="9">
        <v>60</v>
      </c>
      <c r="R123" s="4" t="s">
        <v>13</v>
      </c>
      <c r="S123" s="9"/>
      <c r="T123" s="9">
        <v>4</v>
      </c>
      <c r="U123" s="9">
        <v>4527.6000000000004</v>
      </c>
      <c r="V123" s="9"/>
      <c r="W123" s="17">
        <f t="shared" si="14"/>
        <v>1.7</v>
      </c>
      <c r="X123" s="9">
        <f>VLOOKUP(R123,鋼筋號數!$A$3:$C$13,3,FALSE)*T123</f>
        <v>15.48</v>
      </c>
      <c r="Y123" s="9" t="s">
        <v>213</v>
      </c>
      <c r="Z123" s="9">
        <v>2</v>
      </c>
      <c r="AA123" s="9">
        <v>2</v>
      </c>
      <c r="AB123" s="9">
        <v>8</v>
      </c>
      <c r="AC123" s="9">
        <v>8</v>
      </c>
      <c r="AD123" s="9">
        <v>5210.8</v>
      </c>
      <c r="AE123" s="9"/>
      <c r="AF123" s="9"/>
      <c r="AG123" s="9">
        <v>135</v>
      </c>
      <c r="AH123" s="9">
        <f>VLOOKUP(Y123,鋼筋號數!$A$3:$C$13,3,FALSE)*Z123</f>
        <v>0.63339999999999996</v>
      </c>
      <c r="AI123" s="17">
        <f>ROUND(VLOOKUP(Y123,鋼筋號數!$A$3:$C$13,3,FALSE)*Z123/AB123/(N123-2*G123-VLOOKUP(Y123,鋼筋號數!$A$3:$C$13,2,FALSE))*100,2)</f>
        <v>0.3</v>
      </c>
      <c r="AJ123" s="9"/>
      <c r="AK123" s="9">
        <v>5.0000000000000001E-3</v>
      </c>
      <c r="AL123" s="9">
        <v>0.72</v>
      </c>
      <c r="AM123" s="9">
        <v>1.2</v>
      </c>
      <c r="AN123" s="9">
        <v>0.8</v>
      </c>
      <c r="AO123" s="9">
        <v>0.45</v>
      </c>
      <c r="AP123" s="9">
        <v>3.3000000000000002E-2</v>
      </c>
      <c r="AQ123" s="9">
        <v>2.1999999999999999E-2</v>
      </c>
      <c r="AR123">
        <v>0</v>
      </c>
      <c r="AS123" s="9" t="b">
        <f t="shared" si="15"/>
        <v>1</v>
      </c>
      <c r="AT123" s="9" t="b">
        <v>1</v>
      </c>
    </row>
    <row r="124" spans="1:46" x14ac:dyDescent="0.3">
      <c r="A124" s="9" t="s">
        <v>186</v>
      </c>
      <c r="B124" s="25"/>
      <c r="C124" s="9"/>
      <c r="D124" s="9">
        <f>1</f>
        <v>1</v>
      </c>
      <c r="E124" s="9"/>
      <c r="F124" s="9">
        <v>440</v>
      </c>
      <c r="G124" s="9">
        <v>1.5</v>
      </c>
      <c r="H124" s="9"/>
      <c r="I124" s="9">
        <v>0.15</v>
      </c>
      <c r="J124" s="9">
        <v>59397.321060000002</v>
      </c>
      <c r="K124" s="9">
        <v>30</v>
      </c>
      <c r="L124" s="9">
        <f t="shared" si="12"/>
        <v>24</v>
      </c>
      <c r="M124" s="9">
        <f>K124-2*G124-VLOOKUP(Y124,鋼筋號數!$A$3:$C$13,2,FALSE)</f>
        <v>26.364999999999998</v>
      </c>
      <c r="N124" s="9">
        <v>30</v>
      </c>
      <c r="O124" s="9">
        <f t="shared" si="13"/>
        <v>900</v>
      </c>
      <c r="P124" s="9">
        <v>45</v>
      </c>
      <c r="Q124" s="9">
        <v>45</v>
      </c>
      <c r="R124" s="4" t="s">
        <v>13</v>
      </c>
      <c r="S124" s="9"/>
      <c r="T124" s="9">
        <v>4</v>
      </c>
      <c r="U124" s="9">
        <v>4527.6000000000004</v>
      </c>
      <c r="V124" s="9"/>
      <c r="W124" s="17">
        <f t="shared" si="14"/>
        <v>1.7</v>
      </c>
      <c r="X124" s="9">
        <f>VLOOKUP(R124,鋼筋號數!$A$3:$C$13,3,FALSE)*T124</f>
        <v>15.48</v>
      </c>
      <c r="Y124" s="9" t="s">
        <v>213</v>
      </c>
      <c r="Z124" s="9">
        <v>2</v>
      </c>
      <c r="AA124" s="9">
        <v>2</v>
      </c>
      <c r="AB124" s="9">
        <v>6</v>
      </c>
      <c r="AC124" s="9">
        <v>6</v>
      </c>
      <c r="AD124" s="9">
        <v>5210.8</v>
      </c>
      <c r="AE124" s="9"/>
      <c r="AF124" s="9"/>
      <c r="AG124" s="9">
        <v>135</v>
      </c>
      <c r="AH124" s="9">
        <f>VLOOKUP(Y124,鋼筋號數!$A$3:$C$13,3,FALSE)*Z124</f>
        <v>0.63339999999999996</v>
      </c>
      <c r="AI124" s="17">
        <f>ROUND(VLOOKUP(Y124,鋼筋號數!$A$3:$C$13,3,FALSE)*Z124/AB124/(N124-2*G124-VLOOKUP(Y124,鋼筋號數!$A$3:$C$13,2,FALSE))*100,2)</f>
        <v>0.4</v>
      </c>
      <c r="AJ124" s="9"/>
      <c r="AK124" s="9">
        <v>2E-3</v>
      </c>
      <c r="AL124" s="9">
        <v>0.75</v>
      </c>
      <c r="AM124" s="9">
        <v>1.1000000000000001</v>
      </c>
      <c r="AN124" s="9">
        <v>0.8</v>
      </c>
      <c r="AO124" s="9">
        <v>0.4</v>
      </c>
      <c r="AP124" s="9">
        <v>1.4999999999999999E-2</v>
      </c>
      <c r="AQ124" s="9">
        <v>3.7999999999999999E-2</v>
      </c>
      <c r="AR124">
        <v>0</v>
      </c>
      <c r="AS124" s="9" t="b">
        <f t="shared" si="15"/>
        <v>1</v>
      </c>
      <c r="AT124" s="9" t="b">
        <v>1</v>
      </c>
    </row>
    <row r="125" spans="1:46" x14ac:dyDescent="0.3">
      <c r="A125" s="9" t="s">
        <v>187</v>
      </c>
      <c r="B125" s="25"/>
      <c r="C125" s="9"/>
      <c r="D125" s="9">
        <f>1</f>
        <v>1</v>
      </c>
      <c r="E125" s="9"/>
      <c r="F125" s="9">
        <v>440</v>
      </c>
      <c r="G125" s="9">
        <v>1.5</v>
      </c>
      <c r="H125" s="9"/>
      <c r="I125" s="9">
        <v>0.15</v>
      </c>
      <c r="J125" s="9">
        <v>59397.321060000002</v>
      </c>
      <c r="K125" s="9">
        <v>30</v>
      </c>
      <c r="L125" s="9">
        <f t="shared" si="12"/>
        <v>24</v>
      </c>
      <c r="M125" s="9">
        <f>K125-2*G125-VLOOKUP(Y125,鋼筋號數!$A$3:$C$13,2,FALSE)</f>
        <v>26.364999999999998</v>
      </c>
      <c r="N125" s="9">
        <v>30</v>
      </c>
      <c r="O125" s="9">
        <f t="shared" si="13"/>
        <v>900</v>
      </c>
      <c r="P125" s="9">
        <v>75</v>
      </c>
      <c r="Q125" s="9">
        <v>75</v>
      </c>
      <c r="R125" s="4" t="s">
        <v>13</v>
      </c>
      <c r="S125" s="9"/>
      <c r="T125" s="9">
        <v>4</v>
      </c>
      <c r="U125" s="9">
        <v>4527.6000000000004</v>
      </c>
      <c r="V125" s="9"/>
      <c r="W125" s="17">
        <f t="shared" si="14"/>
        <v>1.7</v>
      </c>
      <c r="X125" s="9">
        <f>VLOOKUP(R125,鋼筋號數!$A$3:$C$13,3,FALSE)*T125</f>
        <v>15.48</v>
      </c>
      <c r="Y125" s="9" t="s">
        <v>213</v>
      </c>
      <c r="Z125" s="9">
        <v>2</v>
      </c>
      <c r="AA125" s="9">
        <v>2</v>
      </c>
      <c r="AB125" s="9">
        <v>6</v>
      </c>
      <c r="AC125" s="9">
        <v>6</v>
      </c>
      <c r="AD125" s="9">
        <v>5210.8</v>
      </c>
      <c r="AE125" s="9"/>
      <c r="AF125" s="9"/>
      <c r="AG125" s="9">
        <v>135</v>
      </c>
      <c r="AH125" s="9">
        <f>VLOOKUP(Y125,鋼筋號數!$A$3:$C$13,3,FALSE)*Z125</f>
        <v>0.63339999999999996</v>
      </c>
      <c r="AI125" s="17">
        <f>ROUND(VLOOKUP(Y125,鋼筋號數!$A$3:$C$13,3,FALSE)*Z125/AB125/(N125-2*G125-VLOOKUP(Y125,鋼筋號數!$A$3:$C$13,2,FALSE))*100,2)</f>
        <v>0.4</v>
      </c>
      <c r="AJ125" s="9"/>
      <c r="AK125" s="9">
        <v>4.0000000000000001E-3</v>
      </c>
      <c r="AL125" s="9">
        <v>0.85</v>
      </c>
      <c r="AM125" s="9">
        <v>1.3</v>
      </c>
      <c r="AN125" s="9">
        <v>0.85</v>
      </c>
      <c r="AO125" s="9">
        <v>0.45</v>
      </c>
      <c r="AP125" s="9">
        <v>0.04</v>
      </c>
      <c r="AQ125" s="9">
        <v>0.03</v>
      </c>
      <c r="AR125">
        <v>0</v>
      </c>
      <c r="AS125" s="9" t="b">
        <f t="shared" si="15"/>
        <v>1</v>
      </c>
      <c r="AT125" s="9" t="b">
        <v>1</v>
      </c>
    </row>
    <row r="126" spans="1:46" x14ac:dyDescent="0.3">
      <c r="A126" s="9" t="s">
        <v>188</v>
      </c>
      <c r="B126" s="25"/>
      <c r="C126" s="9"/>
      <c r="D126" s="9">
        <f>1</f>
        <v>1</v>
      </c>
      <c r="E126" s="9"/>
      <c r="F126" s="9">
        <v>414</v>
      </c>
      <c r="G126" s="9">
        <v>1.5</v>
      </c>
      <c r="H126" s="9"/>
      <c r="I126" s="9">
        <v>0.05</v>
      </c>
      <c r="J126" s="9">
        <v>18630.836730000003</v>
      </c>
      <c r="K126" s="9">
        <v>30</v>
      </c>
      <c r="L126" s="9">
        <f t="shared" si="12"/>
        <v>24</v>
      </c>
      <c r="M126" s="9">
        <f>K126-2*G126-VLOOKUP(Y126,鋼筋號數!$A$3:$C$13,2,FALSE)</f>
        <v>26.364999999999998</v>
      </c>
      <c r="N126" s="9">
        <v>30</v>
      </c>
      <c r="O126" s="9">
        <f t="shared" si="13"/>
        <v>900</v>
      </c>
      <c r="P126" s="9">
        <v>60</v>
      </c>
      <c r="Q126" s="9">
        <v>60</v>
      </c>
      <c r="R126" s="4" t="s">
        <v>14</v>
      </c>
      <c r="S126" s="9"/>
      <c r="T126" s="9">
        <v>4</v>
      </c>
      <c r="U126" s="9">
        <v>4313.3999999999996</v>
      </c>
      <c r="V126" s="9"/>
      <c r="W126" s="17">
        <f t="shared" si="14"/>
        <v>2.2999999999999998</v>
      </c>
      <c r="X126" s="9">
        <f>VLOOKUP(R126,鋼筋號數!$A$3:$C$13,3,FALSE)*T126</f>
        <v>20.28</v>
      </c>
      <c r="Y126" s="9" t="s">
        <v>213</v>
      </c>
      <c r="Z126" s="9">
        <v>2</v>
      </c>
      <c r="AA126" s="9">
        <v>2</v>
      </c>
      <c r="AB126" s="9">
        <v>6</v>
      </c>
      <c r="AC126" s="9">
        <v>6</v>
      </c>
      <c r="AD126" s="9">
        <v>5210.8</v>
      </c>
      <c r="AE126" s="9"/>
      <c r="AF126" s="9"/>
      <c r="AG126" s="9">
        <v>135</v>
      </c>
      <c r="AH126" s="9">
        <f>VLOOKUP(Y126,鋼筋號數!$A$3:$C$13,3,FALSE)*Z126</f>
        <v>0.63339999999999996</v>
      </c>
      <c r="AI126" s="17">
        <f>ROUND(VLOOKUP(Y126,鋼筋號數!$A$3:$C$13,3,FALSE)*Z126/AB126/(N126-2*G126-VLOOKUP(Y126,鋼筋號數!$A$3:$C$13,2,FALSE))*100,2)</f>
        <v>0.4</v>
      </c>
      <c r="AJ126" s="9"/>
      <c r="AK126" s="9">
        <v>2E-3</v>
      </c>
      <c r="AL126" s="9">
        <v>0.95</v>
      </c>
      <c r="AM126" s="9">
        <v>1.3</v>
      </c>
      <c r="AN126" s="9">
        <v>0.8</v>
      </c>
      <c r="AO126" s="9">
        <v>0.4</v>
      </c>
      <c r="AP126" s="9">
        <v>3.3000000000000002E-2</v>
      </c>
      <c r="AQ126" s="9">
        <v>0.02</v>
      </c>
      <c r="AR126">
        <v>0</v>
      </c>
      <c r="AS126" s="9" t="b">
        <f t="shared" si="15"/>
        <v>1</v>
      </c>
      <c r="AT126" s="9" t="b">
        <v>1</v>
      </c>
    </row>
    <row r="127" spans="1:46" x14ac:dyDescent="0.3">
      <c r="A127" s="9" t="s">
        <v>189</v>
      </c>
      <c r="B127" s="25"/>
      <c r="C127" s="9"/>
      <c r="D127" s="9">
        <f>1</f>
        <v>1</v>
      </c>
      <c r="E127" s="9"/>
      <c r="F127" s="9">
        <v>440</v>
      </c>
      <c r="G127" s="9">
        <v>1.5</v>
      </c>
      <c r="H127" s="9"/>
      <c r="I127" s="9">
        <v>0.15</v>
      </c>
      <c r="J127" s="9">
        <v>59397.321060000002</v>
      </c>
      <c r="K127" s="9">
        <v>30</v>
      </c>
      <c r="L127" s="9">
        <f t="shared" si="12"/>
        <v>24</v>
      </c>
      <c r="M127" s="9">
        <f>K127-2*G127-VLOOKUP(Y127,鋼筋號數!$A$3:$C$13,2,FALSE)</f>
        <v>26.364999999999998</v>
      </c>
      <c r="N127" s="9">
        <v>30</v>
      </c>
      <c r="O127" s="9">
        <f t="shared" si="13"/>
        <v>900</v>
      </c>
      <c r="P127" s="9">
        <v>60</v>
      </c>
      <c r="Q127" s="9">
        <v>60</v>
      </c>
      <c r="R127" s="4" t="s">
        <v>14</v>
      </c>
      <c r="S127" s="9"/>
      <c r="T127" s="9">
        <v>4</v>
      </c>
      <c r="U127" s="9">
        <v>4313.3999999999996</v>
      </c>
      <c r="V127" s="9"/>
      <c r="W127" s="17">
        <f t="shared" si="14"/>
        <v>2.2999999999999998</v>
      </c>
      <c r="X127" s="9">
        <f>VLOOKUP(R127,鋼筋號數!$A$3:$C$13,3,FALSE)*T127</f>
        <v>20.28</v>
      </c>
      <c r="Y127" s="9" t="s">
        <v>213</v>
      </c>
      <c r="Z127" s="9">
        <v>2</v>
      </c>
      <c r="AA127" s="9">
        <v>2</v>
      </c>
      <c r="AB127" s="9">
        <v>4</v>
      </c>
      <c r="AC127" s="9">
        <v>4</v>
      </c>
      <c r="AD127" s="9">
        <v>5210.8</v>
      </c>
      <c r="AE127" s="9"/>
      <c r="AF127" s="9"/>
      <c r="AG127" s="9">
        <v>135</v>
      </c>
      <c r="AH127" s="9">
        <f>VLOOKUP(Y127,鋼筋號數!$A$3:$C$13,3,FALSE)*Z127</f>
        <v>0.63339999999999996</v>
      </c>
      <c r="AI127" s="17">
        <f>ROUND(VLOOKUP(Y127,鋼筋號數!$A$3:$C$13,3,FALSE)*Z127/AB127/(N127-2*G127-VLOOKUP(Y127,鋼筋號數!$A$3:$C$13,2,FALSE))*100,2)</f>
        <v>0.6</v>
      </c>
      <c r="AJ127" s="9"/>
      <c r="AK127" s="9">
        <v>2E-3</v>
      </c>
      <c r="AL127" s="9">
        <v>0.95</v>
      </c>
      <c r="AM127" s="9">
        <v>1.3</v>
      </c>
      <c r="AN127" s="9">
        <v>0.8</v>
      </c>
      <c r="AO127" s="9">
        <v>0.4</v>
      </c>
      <c r="AP127" s="9">
        <v>4.2000000000000003E-2</v>
      </c>
      <c r="AQ127" s="9">
        <v>2.5000000000000001E-2</v>
      </c>
      <c r="AR127">
        <v>0</v>
      </c>
      <c r="AS127" s="9" t="b">
        <f t="shared" si="15"/>
        <v>1</v>
      </c>
      <c r="AT127" s="9" t="b">
        <v>1</v>
      </c>
    </row>
    <row r="128" spans="1:46" x14ac:dyDescent="0.3">
      <c r="A128" s="9" t="s">
        <v>190</v>
      </c>
      <c r="B128" s="25"/>
      <c r="C128" s="9"/>
      <c r="D128" s="9">
        <f>1</f>
        <v>1</v>
      </c>
      <c r="E128" s="9"/>
      <c r="F128" s="9">
        <v>289.7</v>
      </c>
      <c r="G128" s="9">
        <v>1.5</v>
      </c>
      <c r="H128" s="9"/>
      <c r="I128" s="9">
        <v>0.09</v>
      </c>
      <c r="J128" s="9">
        <v>23463.786456000002</v>
      </c>
      <c r="K128" s="9">
        <v>30</v>
      </c>
      <c r="L128" s="9">
        <f t="shared" si="12"/>
        <v>24</v>
      </c>
      <c r="M128" s="9">
        <f>K128-2*G128-VLOOKUP(Y128,鋼筋號數!$A$3:$C$13,2,FALSE)</f>
        <v>26.364999999999998</v>
      </c>
      <c r="N128" s="9">
        <v>30</v>
      </c>
      <c r="O128" s="9">
        <f t="shared" si="13"/>
        <v>900</v>
      </c>
      <c r="P128" s="9">
        <v>75</v>
      </c>
      <c r="Q128" s="9">
        <v>75</v>
      </c>
      <c r="R128" s="4" t="s">
        <v>13</v>
      </c>
      <c r="S128" s="9"/>
      <c r="T128" s="9">
        <v>4</v>
      </c>
      <c r="U128" s="9">
        <v>4527.6000000000004</v>
      </c>
      <c r="V128" s="9"/>
      <c r="W128" s="17">
        <f t="shared" si="14"/>
        <v>1.7</v>
      </c>
      <c r="X128" s="9">
        <f>VLOOKUP(R128,鋼筋號數!$A$3:$C$13,3,FALSE)*T128</f>
        <v>15.48</v>
      </c>
      <c r="Y128" s="9" t="s">
        <v>213</v>
      </c>
      <c r="Z128" s="9">
        <v>2</v>
      </c>
      <c r="AA128" s="9">
        <v>2</v>
      </c>
      <c r="AB128" s="9">
        <v>6</v>
      </c>
      <c r="AC128" s="9">
        <v>6</v>
      </c>
      <c r="AD128" s="9">
        <v>5210.8</v>
      </c>
      <c r="AE128" s="9"/>
      <c r="AF128" s="9"/>
      <c r="AG128" s="9">
        <v>135</v>
      </c>
      <c r="AH128" s="9">
        <f>VLOOKUP(Y128,鋼筋號數!$A$3:$C$13,3,FALSE)*Z128</f>
        <v>0.63339999999999996</v>
      </c>
      <c r="AI128" s="17">
        <f>ROUND(VLOOKUP(Y128,鋼筋號數!$A$3:$C$13,3,FALSE)*Z128/AB128/(N128-2*G128-VLOOKUP(Y128,鋼筋號數!$A$3:$C$13,2,FALSE))*100,2)</f>
        <v>0.4</v>
      </c>
      <c r="AJ128" s="9"/>
      <c r="AK128" s="9">
        <v>2E-3</v>
      </c>
      <c r="AL128" s="9">
        <v>0.85</v>
      </c>
      <c r="AM128" s="9">
        <v>1.3</v>
      </c>
      <c r="AN128" s="9">
        <v>0.8</v>
      </c>
      <c r="AO128" s="9">
        <v>0.5</v>
      </c>
      <c r="AP128" s="9">
        <v>3.7999999999999999E-2</v>
      </c>
      <c r="AQ128" s="9">
        <v>0.02</v>
      </c>
      <c r="AR128">
        <v>0</v>
      </c>
      <c r="AS128" s="9" t="b">
        <f t="shared" si="15"/>
        <v>1</v>
      </c>
      <c r="AT128" s="9" t="b">
        <v>1</v>
      </c>
    </row>
    <row r="129" spans="1:46" x14ac:dyDescent="0.3">
      <c r="A129" s="9" t="s">
        <v>191</v>
      </c>
      <c r="B129" s="25"/>
      <c r="C129" s="9"/>
      <c r="D129" s="9">
        <f>1</f>
        <v>1</v>
      </c>
      <c r="E129" s="9"/>
      <c r="F129" s="9">
        <v>312.89999999999998</v>
      </c>
      <c r="G129" s="9">
        <v>1.5</v>
      </c>
      <c r="H129" s="9"/>
      <c r="I129" s="9">
        <v>0.05</v>
      </c>
      <c r="J129" s="9">
        <v>14080.731389999999</v>
      </c>
      <c r="K129" s="9">
        <v>30</v>
      </c>
      <c r="L129" s="9">
        <f t="shared" si="12"/>
        <v>24</v>
      </c>
      <c r="M129" s="9">
        <f>K129-2*G129-VLOOKUP(Y129,鋼筋號數!$A$3:$C$13,2,FALSE)</f>
        <v>26.364999999999998</v>
      </c>
      <c r="N129" s="9">
        <v>30</v>
      </c>
      <c r="O129" s="9">
        <f t="shared" si="13"/>
        <v>900</v>
      </c>
      <c r="P129" s="9">
        <v>60</v>
      </c>
      <c r="Q129" s="9">
        <v>60</v>
      </c>
      <c r="R129" s="4" t="s">
        <v>12</v>
      </c>
      <c r="S129" s="9"/>
      <c r="T129" s="9">
        <v>4</v>
      </c>
      <c r="U129" s="9">
        <v>4762.1000000000004</v>
      </c>
      <c r="V129" s="9"/>
      <c r="W129" s="17">
        <f t="shared" si="14"/>
        <v>1.3</v>
      </c>
      <c r="X129" s="9">
        <f>VLOOKUP(R129,鋼筋號數!$A$3:$C$13,3,FALSE)*T129</f>
        <v>11.48</v>
      </c>
      <c r="Y129" s="9" t="s">
        <v>213</v>
      </c>
      <c r="Z129" s="9">
        <v>2</v>
      </c>
      <c r="AA129" s="9">
        <v>2</v>
      </c>
      <c r="AB129" s="9">
        <v>8</v>
      </c>
      <c r="AC129" s="9">
        <v>8</v>
      </c>
      <c r="AD129" s="9">
        <v>5210.8</v>
      </c>
      <c r="AE129" s="9"/>
      <c r="AF129" s="9"/>
      <c r="AG129" s="9">
        <v>135</v>
      </c>
      <c r="AH129" s="9">
        <f>VLOOKUP(Y129,鋼筋號數!$A$3:$C$13,3,FALSE)*Z129</f>
        <v>0.63339999999999996</v>
      </c>
      <c r="AI129" s="17">
        <f>ROUND(VLOOKUP(Y129,鋼筋號數!$A$3:$C$13,3,FALSE)*Z129/AB129/(N129-2*G129-VLOOKUP(Y129,鋼筋號數!$A$3:$C$13,2,FALSE))*100,2)</f>
        <v>0.3</v>
      </c>
      <c r="AJ129" s="9"/>
      <c r="AK129" s="9">
        <v>2E-3</v>
      </c>
      <c r="AL129" s="9">
        <v>0.9</v>
      </c>
      <c r="AM129" s="9">
        <v>1.3</v>
      </c>
      <c r="AN129" s="9">
        <v>0.8</v>
      </c>
      <c r="AO129" s="9">
        <v>0.4</v>
      </c>
      <c r="AP129" s="9">
        <v>3.5000000000000003E-2</v>
      </c>
      <c r="AQ129" s="9">
        <v>2.3E-2</v>
      </c>
      <c r="AR129">
        <v>0</v>
      </c>
      <c r="AS129" s="9" t="b">
        <f t="shared" si="15"/>
        <v>1</v>
      </c>
      <c r="AT129" s="9" t="b">
        <v>1</v>
      </c>
    </row>
    <row r="130" spans="1:46" x14ac:dyDescent="0.3">
      <c r="A130" s="9" t="s">
        <v>192</v>
      </c>
      <c r="B130" s="25"/>
      <c r="C130" s="9"/>
      <c r="D130" s="9">
        <f>1</f>
        <v>1</v>
      </c>
      <c r="E130" s="9"/>
      <c r="F130" s="9">
        <v>330.7</v>
      </c>
      <c r="G130" s="9">
        <v>1.5</v>
      </c>
      <c r="H130" s="9"/>
      <c r="I130" s="9">
        <v>0.23</v>
      </c>
      <c r="J130" s="9">
        <v>68448.341412000009</v>
      </c>
      <c r="K130" s="9">
        <v>30</v>
      </c>
      <c r="L130" s="9">
        <f t="shared" si="12"/>
        <v>24</v>
      </c>
      <c r="M130" s="9">
        <f>K130-2*G130-VLOOKUP(Y130,鋼筋號數!$A$3:$C$13,2,FALSE)</f>
        <v>26.364999999999998</v>
      </c>
      <c r="N130" s="9">
        <v>30</v>
      </c>
      <c r="O130" s="9">
        <f t="shared" si="13"/>
        <v>900</v>
      </c>
      <c r="P130" s="9">
        <v>60</v>
      </c>
      <c r="Q130" s="9">
        <v>60</v>
      </c>
      <c r="R130" s="4" t="s">
        <v>14</v>
      </c>
      <c r="S130" s="9"/>
      <c r="T130" s="9">
        <v>4</v>
      </c>
      <c r="U130" s="9">
        <v>4313.3999999999996</v>
      </c>
      <c r="V130" s="9"/>
      <c r="W130" s="17">
        <f t="shared" si="14"/>
        <v>2.2999999999999998</v>
      </c>
      <c r="X130" s="9">
        <f>VLOOKUP(R130,鋼筋號數!$A$3:$C$13,3,FALSE)*T130</f>
        <v>20.28</v>
      </c>
      <c r="Y130" s="9" t="s">
        <v>213</v>
      </c>
      <c r="Z130" s="9">
        <v>2</v>
      </c>
      <c r="AA130" s="9">
        <v>2</v>
      </c>
      <c r="AB130" s="9">
        <v>4</v>
      </c>
      <c r="AC130" s="9">
        <v>4</v>
      </c>
      <c r="AD130" s="9">
        <v>5210.8</v>
      </c>
      <c r="AE130" s="9"/>
      <c r="AF130" s="9"/>
      <c r="AG130" s="9">
        <v>135</v>
      </c>
      <c r="AH130" s="9">
        <f>VLOOKUP(Y130,鋼筋號數!$A$3:$C$13,3,FALSE)*Z130</f>
        <v>0.63339999999999996</v>
      </c>
      <c r="AI130" s="17">
        <f>ROUND(VLOOKUP(Y130,鋼筋號數!$A$3:$C$13,3,FALSE)*Z130/AB130/(N130-2*G130-VLOOKUP(Y130,鋼筋號數!$A$3:$C$13,2,FALSE))*100,2)</f>
        <v>0.6</v>
      </c>
      <c r="AJ130" s="9"/>
      <c r="AK130" s="9">
        <v>2E-3</v>
      </c>
      <c r="AL130" s="9">
        <v>0.8</v>
      </c>
      <c r="AM130" s="9">
        <v>1.3</v>
      </c>
      <c r="AN130" s="9">
        <v>0.8</v>
      </c>
      <c r="AO130" s="9">
        <v>0.45</v>
      </c>
      <c r="AP130" s="9">
        <v>3.7999999999999999E-2</v>
      </c>
      <c r="AQ130" s="9">
        <v>0.02</v>
      </c>
      <c r="AR130">
        <v>0</v>
      </c>
      <c r="AS130" s="9" t="b">
        <f t="shared" si="15"/>
        <v>1</v>
      </c>
      <c r="AT130" s="9" t="b">
        <v>1</v>
      </c>
    </row>
    <row r="131" spans="1:46" x14ac:dyDescent="0.3">
      <c r="A131" s="9" t="s">
        <v>193</v>
      </c>
      <c r="B131" s="25" t="s">
        <v>212</v>
      </c>
      <c r="C131" s="9"/>
      <c r="D131" s="9">
        <f>1</f>
        <v>1</v>
      </c>
      <c r="E131" s="9"/>
      <c r="F131" s="9">
        <v>680.6</v>
      </c>
      <c r="G131" s="9">
        <v>2</v>
      </c>
      <c r="H131" s="9"/>
      <c r="I131" s="9">
        <v>0.314</v>
      </c>
      <c r="J131" s="9">
        <v>432726.30591300002</v>
      </c>
      <c r="K131" s="9">
        <v>45</v>
      </c>
      <c r="L131" s="9">
        <f t="shared" si="12"/>
        <v>36</v>
      </c>
      <c r="M131" s="9">
        <f>K131-2*G131-VLOOKUP(Y131,鋼筋號數!$A$3:$C$13,2,FALSE)</f>
        <v>40.046999999999997</v>
      </c>
      <c r="N131" s="9">
        <v>45</v>
      </c>
      <c r="O131" s="9">
        <f t="shared" si="13"/>
        <v>2025</v>
      </c>
      <c r="P131" s="9">
        <v>120</v>
      </c>
      <c r="Q131" s="9">
        <v>120</v>
      </c>
      <c r="R131" s="4" t="s">
        <v>12</v>
      </c>
      <c r="S131" s="9"/>
      <c r="T131" s="9">
        <v>8</v>
      </c>
      <c r="U131" s="9">
        <v>5288.3</v>
      </c>
      <c r="V131" s="9"/>
      <c r="W131" s="17">
        <f t="shared" si="14"/>
        <v>1.1000000000000001</v>
      </c>
      <c r="X131" s="9">
        <f>VLOOKUP(R131,鋼筋號數!$A$3:$C$13,3,FALSE)*T131</f>
        <v>22.96</v>
      </c>
      <c r="Y131" s="9" t="s">
        <v>9</v>
      </c>
      <c r="Z131" s="9">
        <v>3</v>
      </c>
      <c r="AA131" s="9">
        <v>3</v>
      </c>
      <c r="AB131" s="9">
        <v>7.5</v>
      </c>
      <c r="AC131" s="9">
        <v>7.5</v>
      </c>
      <c r="AD131" s="9">
        <v>4024.8</v>
      </c>
      <c r="AE131" s="9"/>
      <c r="AF131" s="9"/>
      <c r="AG131" s="9">
        <v>135</v>
      </c>
      <c r="AH131" s="9">
        <f>VLOOKUP(Y131,鋼筋號數!$A$3:$C$13,3,FALSE)*Z131</f>
        <v>2.13</v>
      </c>
      <c r="AI131" s="17">
        <f>ROUND(VLOOKUP(Y131,鋼筋號數!$A$3:$C$13,3,FALSE)*Z131/AB131/(N131-2*G131-VLOOKUP(Y131,鋼筋號數!$A$3:$C$13,2,FALSE))*100,2)</f>
        <v>0.71</v>
      </c>
      <c r="AJ131" s="9"/>
      <c r="AK131" s="9">
        <v>3.0000000000000001E-3</v>
      </c>
      <c r="AL131" s="23">
        <v>0.6</v>
      </c>
      <c r="AM131" s="9">
        <v>1.2</v>
      </c>
      <c r="AN131" s="9">
        <v>0.75</v>
      </c>
      <c r="AO131" s="9">
        <v>0.35</v>
      </c>
      <c r="AP131" s="9">
        <v>2.3E-2</v>
      </c>
      <c r="AQ131" s="9">
        <v>0.02</v>
      </c>
      <c r="AR131">
        <v>0</v>
      </c>
      <c r="AS131" s="9" t="str">
        <f t="shared" si="15"/>
        <v>None</v>
      </c>
      <c r="AT131" s="9" t="s">
        <v>218</v>
      </c>
    </row>
    <row r="132" spans="1:46" x14ac:dyDescent="0.3">
      <c r="A132" s="9" t="s">
        <v>194</v>
      </c>
      <c r="B132" s="25"/>
      <c r="C132" s="9"/>
      <c r="D132" s="9">
        <f>1</f>
        <v>1</v>
      </c>
      <c r="E132" s="9"/>
      <c r="F132" s="9">
        <v>680.6</v>
      </c>
      <c r="G132" s="9">
        <v>2</v>
      </c>
      <c r="H132" s="9"/>
      <c r="I132" s="9">
        <v>0.314</v>
      </c>
      <c r="J132" s="9">
        <v>432726.30591300002</v>
      </c>
      <c r="K132" s="9">
        <v>45</v>
      </c>
      <c r="L132" s="9">
        <f t="shared" ref="L132:L134" si="16">0.8*K132</f>
        <v>36</v>
      </c>
      <c r="M132" s="9">
        <f>K132-2*G132-VLOOKUP(Y132,鋼筋號數!$A$3:$C$13,2,FALSE)</f>
        <v>39.729999999999997</v>
      </c>
      <c r="N132" s="9">
        <v>45</v>
      </c>
      <c r="O132" s="9">
        <f t="shared" ref="O132:O134" si="17">K132*N132</f>
        <v>2025</v>
      </c>
      <c r="P132" s="9">
        <v>120</v>
      </c>
      <c r="Q132" s="9">
        <v>120</v>
      </c>
      <c r="R132" s="4" t="s">
        <v>15</v>
      </c>
      <c r="S132" s="9"/>
      <c r="T132" s="9">
        <v>4</v>
      </c>
      <c r="U132" s="9">
        <v>5717.6</v>
      </c>
      <c r="V132" s="9"/>
      <c r="W132" s="17">
        <f t="shared" ref="W132:W134" si="18">ROUND(X132/N132/K132*100,1)</f>
        <v>1.3</v>
      </c>
      <c r="X132" s="9">
        <f>VLOOKUP(R132,鋼筋號數!$A$3:$C$13,3,FALSE)*T132</f>
        <v>25.88</v>
      </c>
      <c r="Y132" s="9" t="s">
        <v>10</v>
      </c>
      <c r="Z132" s="9">
        <v>2</v>
      </c>
      <c r="AA132" s="9">
        <v>2</v>
      </c>
      <c r="AB132" s="9">
        <v>7.5</v>
      </c>
      <c r="AC132" s="9">
        <v>7.5</v>
      </c>
      <c r="AD132" s="9">
        <v>4814.1000000000004</v>
      </c>
      <c r="AE132" s="9"/>
      <c r="AF132" s="9"/>
      <c r="AG132" s="9">
        <v>135</v>
      </c>
      <c r="AH132" s="9">
        <f>VLOOKUP(Y132,鋼筋號數!$A$3:$C$13,3,FALSE)*Z132</f>
        <v>2.54</v>
      </c>
      <c r="AI132" s="17">
        <f>ROUND(VLOOKUP(Y132,鋼筋號數!$A$3:$C$13,3,FALSE)*Z132/AB132/(N132-2*G132-VLOOKUP(Y132,鋼筋號數!$A$3:$C$13,2,FALSE))*100,2)</f>
        <v>0.85</v>
      </c>
      <c r="AJ132" s="9"/>
      <c r="AK132" s="9">
        <v>4.0000000000000001E-3</v>
      </c>
      <c r="AL132" s="9">
        <v>0.6</v>
      </c>
      <c r="AM132" s="9">
        <v>1.1000000000000001</v>
      </c>
      <c r="AN132" s="9">
        <v>0.85</v>
      </c>
      <c r="AO132" s="9">
        <v>0.5</v>
      </c>
      <c r="AP132" s="9">
        <v>2.5000000000000001E-2</v>
      </c>
      <c r="AQ132" s="9">
        <v>0.02</v>
      </c>
      <c r="AR132">
        <v>0</v>
      </c>
      <c r="AS132" s="9" t="str">
        <f t="shared" ref="AS132:AS134" si="19">IF(OR(F132&gt;=700,AD132&gt;=5000,AH132&gt;=3),TRUE,"None")</f>
        <v>None</v>
      </c>
      <c r="AT132" s="21" t="s">
        <v>218</v>
      </c>
    </row>
    <row r="133" spans="1:46" x14ac:dyDescent="0.3">
      <c r="A133" s="9" t="s">
        <v>195</v>
      </c>
      <c r="B133" s="25"/>
      <c r="C133" s="9"/>
      <c r="D133" s="9">
        <f>1</f>
        <v>1</v>
      </c>
      <c r="E133" s="9"/>
      <c r="F133" s="9">
        <v>680.6</v>
      </c>
      <c r="G133" s="9">
        <v>2</v>
      </c>
      <c r="H133" s="9"/>
      <c r="I133" s="9">
        <v>0.314</v>
      </c>
      <c r="J133" s="9">
        <v>432726.30591300002</v>
      </c>
      <c r="K133" s="9">
        <v>45</v>
      </c>
      <c r="L133" s="9">
        <f t="shared" si="16"/>
        <v>36</v>
      </c>
      <c r="M133" s="9">
        <f>K133-2*G133-VLOOKUP(Y133,鋼筋號數!$A$3:$C$13,2,FALSE)</f>
        <v>40.046999999999997</v>
      </c>
      <c r="N133" s="9">
        <v>45</v>
      </c>
      <c r="O133" s="9">
        <f t="shared" si="17"/>
        <v>2025</v>
      </c>
      <c r="P133" s="9">
        <v>120</v>
      </c>
      <c r="Q133" s="9">
        <v>120</v>
      </c>
      <c r="R133" s="4" t="s">
        <v>15</v>
      </c>
      <c r="S133" s="9"/>
      <c r="T133" s="9">
        <v>8</v>
      </c>
      <c r="U133" s="9">
        <v>5717.6</v>
      </c>
      <c r="V133" s="9"/>
      <c r="W133" s="17">
        <f t="shared" si="18"/>
        <v>2.6</v>
      </c>
      <c r="X133" s="9">
        <f>VLOOKUP(R133,鋼筋號數!$A$3:$C$13,3,FALSE)*T133</f>
        <v>51.76</v>
      </c>
      <c r="Y133" s="9" t="s">
        <v>9</v>
      </c>
      <c r="Z133" s="9">
        <v>3</v>
      </c>
      <c r="AA133" s="9">
        <v>3</v>
      </c>
      <c r="AB133" s="9">
        <v>7.5</v>
      </c>
      <c r="AC133" s="9">
        <v>7.5</v>
      </c>
      <c r="AD133" s="9">
        <v>4024.8</v>
      </c>
      <c r="AE133" s="9"/>
      <c r="AF133" s="9"/>
      <c r="AG133" s="9">
        <v>135</v>
      </c>
      <c r="AH133" s="9">
        <f>VLOOKUP(Y133,鋼筋號數!$A$3:$C$13,3,FALSE)*Z133</f>
        <v>2.13</v>
      </c>
      <c r="AI133" s="17">
        <f>ROUND(VLOOKUP(Y133,鋼筋號數!$A$3:$C$13,3,FALSE)*Z133/AB133/(N133-2*G133-VLOOKUP(Y133,鋼筋號數!$A$3:$C$13,2,FALSE))*100,2)</f>
        <v>0.71</v>
      </c>
      <c r="AJ133" s="9"/>
      <c r="AK133" s="9">
        <v>5.0000000000000001E-3</v>
      </c>
      <c r="AL133" s="9">
        <v>0.8</v>
      </c>
      <c r="AM133" s="9">
        <v>1.2</v>
      </c>
      <c r="AN133" s="9">
        <v>0.8</v>
      </c>
      <c r="AO133" s="9">
        <v>0.5</v>
      </c>
      <c r="AP133" s="9">
        <v>0.01</v>
      </c>
      <c r="AQ133" s="9">
        <v>2.1999999999999999E-2</v>
      </c>
      <c r="AR133">
        <v>0</v>
      </c>
      <c r="AS133" s="9" t="str">
        <f t="shared" si="19"/>
        <v>None</v>
      </c>
      <c r="AT133" s="21" t="s">
        <v>218</v>
      </c>
    </row>
    <row r="134" spans="1:46" x14ac:dyDescent="0.3">
      <c r="A134" s="9" t="s">
        <v>196</v>
      </c>
      <c r="B134" s="25"/>
      <c r="C134" s="9"/>
      <c r="D134" s="9">
        <f>1</f>
        <v>1</v>
      </c>
      <c r="E134" s="9"/>
      <c r="F134" s="9">
        <v>680.6</v>
      </c>
      <c r="G134" s="9">
        <v>2</v>
      </c>
      <c r="H134" s="9"/>
      <c r="I134" s="9">
        <v>0.314</v>
      </c>
      <c r="J134" s="9">
        <v>432726.30591300002</v>
      </c>
      <c r="K134" s="9">
        <v>45</v>
      </c>
      <c r="L134" s="9">
        <f t="shared" si="16"/>
        <v>36</v>
      </c>
      <c r="M134" s="9">
        <f>K134-2*G134-VLOOKUP(Y134,鋼筋號數!$A$3:$C$13,2,FALSE)</f>
        <v>39.729999999999997</v>
      </c>
      <c r="N134" s="9">
        <v>45</v>
      </c>
      <c r="O134" s="9">
        <f t="shared" si="17"/>
        <v>2025</v>
      </c>
      <c r="P134" s="9">
        <v>120</v>
      </c>
      <c r="Q134" s="9">
        <v>120</v>
      </c>
      <c r="R134" s="4" t="s">
        <v>15</v>
      </c>
      <c r="S134" s="9"/>
      <c r="T134" s="9">
        <v>8</v>
      </c>
      <c r="U134" s="9">
        <v>5717.6</v>
      </c>
      <c r="V134" s="9"/>
      <c r="W134" s="17">
        <f t="shared" si="18"/>
        <v>2.6</v>
      </c>
      <c r="X134" s="9">
        <f>VLOOKUP(R134,鋼筋號數!$A$3:$C$13,3,FALSE)*T134</f>
        <v>51.76</v>
      </c>
      <c r="Y134" s="9" t="s">
        <v>10</v>
      </c>
      <c r="Z134" s="9">
        <v>3</v>
      </c>
      <c r="AA134" s="9">
        <v>3</v>
      </c>
      <c r="AB134" s="9">
        <v>9</v>
      </c>
      <c r="AC134" s="9">
        <v>9</v>
      </c>
      <c r="AD134" s="9">
        <v>4814.1000000000004</v>
      </c>
      <c r="AE134" s="9"/>
      <c r="AF134" s="9"/>
      <c r="AG134" s="9">
        <v>135</v>
      </c>
      <c r="AH134" s="9">
        <f>VLOOKUP(Y134,鋼筋號數!$A$3:$C$13,3,FALSE)*Z134</f>
        <v>3.81</v>
      </c>
      <c r="AI134" s="17">
        <f>ROUND(VLOOKUP(Y134,鋼筋號數!$A$3:$C$13,3,FALSE)*Z134/AB134/(N134-2*G134-VLOOKUP(Y134,鋼筋號數!$A$3:$C$13,2,FALSE))*100,2)</f>
        <v>1.07</v>
      </c>
      <c r="AJ134" s="9"/>
      <c r="AK134" s="9">
        <v>5.0000000000000001E-3</v>
      </c>
      <c r="AL134" s="9">
        <v>0.65</v>
      </c>
      <c r="AM134" s="9">
        <v>1.2</v>
      </c>
      <c r="AN134" s="9">
        <v>0.8</v>
      </c>
      <c r="AO134" s="9">
        <v>0.35</v>
      </c>
      <c r="AP134" s="9">
        <v>0.02</v>
      </c>
      <c r="AQ134" s="9">
        <v>2.5000000000000001E-2</v>
      </c>
      <c r="AR134">
        <v>0</v>
      </c>
      <c r="AS134" s="9" t="b">
        <f t="shared" si="19"/>
        <v>1</v>
      </c>
      <c r="AT134" s="9" t="b">
        <v>1</v>
      </c>
    </row>
  </sheetData>
  <mergeCells count="21">
    <mergeCell ref="AS1:AT1"/>
    <mergeCell ref="B23:B34"/>
    <mergeCell ref="B35:B45"/>
    <mergeCell ref="B46:B54"/>
    <mergeCell ref="B55:B58"/>
    <mergeCell ref="B3:B22"/>
    <mergeCell ref="AK1:AR1"/>
    <mergeCell ref="A1:J1"/>
    <mergeCell ref="R1:X1"/>
    <mergeCell ref="Y1:AJ1"/>
    <mergeCell ref="B59:B64"/>
    <mergeCell ref="B66:B70"/>
    <mergeCell ref="B71:B79"/>
    <mergeCell ref="B86:B94"/>
    <mergeCell ref="B131:B134"/>
    <mergeCell ref="B95:B102"/>
    <mergeCell ref="B103:B111"/>
    <mergeCell ref="B112:B117"/>
    <mergeCell ref="B118:B121"/>
    <mergeCell ref="B122:B130"/>
    <mergeCell ref="B80:B8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684-6E5A-4208-8888-B0F5317E84F0}">
  <sheetPr>
    <tabColor rgb="FFFFFF00"/>
  </sheetPr>
  <dimension ref="A1:K132"/>
  <sheetViews>
    <sheetView workbookViewId="0">
      <selection activeCell="K132" sqref="K1:K132"/>
    </sheetView>
  </sheetViews>
  <sheetFormatPr defaultRowHeight="1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I1" s="10">
        <v>10</v>
      </c>
      <c r="J1">
        <f t="shared" ref="J1:J32" si="0">I1/10</f>
        <v>1</v>
      </c>
      <c r="K1" s="1" t="s">
        <v>9</v>
      </c>
    </row>
    <row r="2" spans="1:11" ht="16.2" x14ac:dyDescent="0.3">
      <c r="A2" s="1" t="s">
        <v>4</v>
      </c>
      <c r="B2" s="1" t="s">
        <v>5</v>
      </c>
      <c r="C2" s="1" t="s">
        <v>6</v>
      </c>
      <c r="D2" s="1" t="s">
        <v>7</v>
      </c>
      <c r="I2" s="10">
        <v>10</v>
      </c>
      <c r="J2">
        <f t="shared" si="0"/>
        <v>1</v>
      </c>
      <c r="K2" s="1" t="s">
        <v>9</v>
      </c>
    </row>
    <row r="3" spans="1:11" x14ac:dyDescent="0.3">
      <c r="A3" s="1" t="s">
        <v>65</v>
      </c>
      <c r="B3" s="2">
        <v>0.318</v>
      </c>
      <c r="C3" s="1">
        <v>7.9399999999999998E-2</v>
      </c>
      <c r="D3" s="2">
        <v>6.2399999999999997E-2</v>
      </c>
      <c r="I3" s="10">
        <v>10</v>
      </c>
      <c r="J3">
        <f t="shared" si="0"/>
        <v>1</v>
      </c>
      <c r="K3" s="1" t="s">
        <v>9</v>
      </c>
    </row>
    <row r="4" spans="1:11" x14ac:dyDescent="0.3">
      <c r="A4" s="1" t="s">
        <v>8</v>
      </c>
      <c r="B4" s="2">
        <v>0.63500000000000001</v>
      </c>
      <c r="C4" s="1">
        <v>0.31669999999999998</v>
      </c>
      <c r="D4" s="2">
        <v>0.249</v>
      </c>
      <c r="I4" s="10">
        <v>10</v>
      </c>
      <c r="J4">
        <f t="shared" si="0"/>
        <v>1</v>
      </c>
      <c r="K4" s="1" t="s">
        <v>9</v>
      </c>
    </row>
    <row r="5" spans="1:11" x14ac:dyDescent="0.3">
      <c r="A5" s="1" t="s">
        <v>9</v>
      </c>
      <c r="B5" s="2">
        <v>0.95299999999999996</v>
      </c>
      <c r="C5" s="1">
        <v>0.71</v>
      </c>
      <c r="D5" s="2">
        <v>0.56000000000000005</v>
      </c>
      <c r="I5" s="10">
        <v>8</v>
      </c>
      <c r="J5">
        <f t="shared" si="0"/>
        <v>0.8</v>
      </c>
      <c r="K5" s="1" t="s">
        <v>8</v>
      </c>
    </row>
    <row r="6" spans="1:11" x14ac:dyDescent="0.3">
      <c r="A6" s="1" t="s">
        <v>10</v>
      </c>
      <c r="B6" s="1">
        <v>1.27</v>
      </c>
      <c r="C6" s="1">
        <v>1.27</v>
      </c>
      <c r="D6" s="1">
        <v>0.99399999999999999</v>
      </c>
      <c r="I6" s="10">
        <v>12</v>
      </c>
      <c r="J6">
        <f t="shared" si="0"/>
        <v>1.2</v>
      </c>
      <c r="K6" s="1" t="s">
        <v>10</v>
      </c>
    </row>
    <row r="7" spans="1:11" x14ac:dyDescent="0.3">
      <c r="A7" s="1" t="s">
        <v>11</v>
      </c>
      <c r="B7" s="2">
        <v>1.5880000000000001</v>
      </c>
      <c r="C7" s="2">
        <v>1.99</v>
      </c>
      <c r="D7" s="2">
        <v>1.56</v>
      </c>
      <c r="I7" s="10">
        <v>12</v>
      </c>
      <c r="J7">
        <f t="shared" si="0"/>
        <v>1.2</v>
      </c>
      <c r="K7" s="1" t="s">
        <v>10</v>
      </c>
    </row>
    <row r="8" spans="1:11" x14ac:dyDescent="0.3">
      <c r="A8" s="1" t="s">
        <v>12</v>
      </c>
      <c r="B8" s="3">
        <v>1.905</v>
      </c>
      <c r="C8" s="3">
        <v>2.87</v>
      </c>
      <c r="D8" s="3">
        <v>2.25</v>
      </c>
      <c r="I8" s="10">
        <v>8</v>
      </c>
      <c r="J8">
        <f t="shared" si="0"/>
        <v>0.8</v>
      </c>
      <c r="K8" s="1" t="s">
        <v>8</v>
      </c>
    </row>
    <row r="9" spans="1:11" x14ac:dyDescent="0.3">
      <c r="A9" s="1" t="s">
        <v>13</v>
      </c>
      <c r="B9" s="2">
        <v>2.2229999999999999</v>
      </c>
      <c r="C9" s="2">
        <v>3.87</v>
      </c>
      <c r="D9" s="2">
        <v>3.04</v>
      </c>
      <c r="I9" s="10">
        <v>10</v>
      </c>
      <c r="J9">
        <f t="shared" si="0"/>
        <v>1</v>
      </c>
      <c r="K9" s="1" t="s">
        <v>9</v>
      </c>
    </row>
    <row r="10" spans="1:11" x14ac:dyDescent="0.3">
      <c r="A10" s="1" t="s">
        <v>14</v>
      </c>
      <c r="B10" s="3">
        <v>2.54</v>
      </c>
      <c r="C10" s="3">
        <v>5.07</v>
      </c>
      <c r="D10" s="3">
        <v>3.98</v>
      </c>
      <c r="I10" s="10">
        <v>10</v>
      </c>
      <c r="J10">
        <f t="shared" si="0"/>
        <v>1</v>
      </c>
      <c r="K10" s="1" t="s">
        <v>9</v>
      </c>
    </row>
    <row r="11" spans="1:11" x14ac:dyDescent="0.3">
      <c r="A11" s="1" t="s">
        <v>15</v>
      </c>
      <c r="B11" s="2">
        <v>2.8650000000000002</v>
      </c>
      <c r="C11" s="2">
        <v>6.47</v>
      </c>
      <c r="D11" s="2">
        <v>5.08</v>
      </c>
      <c r="I11" s="10">
        <v>8</v>
      </c>
      <c r="J11">
        <f t="shared" si="0"/>
        <v>0.8</v>
      </c>
      <c r="K11" s="1" t="s">
        <v>8</v>
      </c>
    </row>
    <row r="12" spans="1:11" x14ac:dyDescent="0.3">
      <c r="A12" s="1" t="s">
        <v>16</v>
      </c>
      <c r="B12" s="3">
        <v>3.226</v>
      </c>
      <c r="C12" s="3">
        <v>8.14</v>
      </c>
      <c r="D12" s="3">
        <v>6.39</v>
      </c>
      <c r="I12" s="10">
        <v>10</v>
      </c>
      <c r="J12">
        <f t="shared" si="0"/>
        <v>1</v>
      </c>
      <c r="K12" s="1" t="s">
        <v>9</v>
      </c>
    </row>
    <row r="13" spans="1:11" x14ac:dyDescent="0.3">
      <c r="A13" s="1" t="s">
        <v>17</v>
      </c>
      <c r="B13" s="2">
        <v>3.581</v>
      </c>
      <c r="C13" s="2">
        <v>10.07</v>
      </c>
      <c r="D13" s="2">
        <v>7.9</v>
      </c>
      <c r="I13" s="10">
        <v>10</v>
      </c>
      <c r="J13">
        <f t="shared" si="0"/>
        <v>1</v>
      </c>
      <c r="K13" s="1" t="s">
        <v>9</v>
      </c>
    </row>
    <row r="14" spans="1:11" x14ac:dyDescent="0.3">
      <c r="I14" s="10">
        <v>8</v>
      </c>
      <c r="J14">
        <f t="shared" si="0"/>
        <v>0.8</v>
      </c>
      <c r="K14" s="1" t="s">
        <v>8</v>
      </c>
    </row>
    <row r="15" spans="1:11" x14ac:dyDescent="0.3">
      <c r="I15" s="10">
        <v>10</v>
      </c>
      <c r="J15">
        <f t="shared" si="0"/>
        <v>1</v>
      </c>
      <c r="K15" s="1" t="s">
        <v>9</v>
      </c>
    </row>
    <row r="16" spans="1:11" x14ac:dyDescent="0.3">
      <c r="I16" s="10">
        <v>10</v>
      </c>
      <c r="J16">
        <f t="shared" si="0"/>
        <v>1</v>
      </c>
      <c r="K16" s="1" t="s">
        <v>9</v>
      </c>
    </row>
    <row r="17" spans="9:11" x14ac:dyDescent="0.3">
      <c r="I17" s="10">
        <v>12</v>
      </c>
      <c r="J17">
        <f t="shared" si="0"/>
        <v>1.2</v>
      </c>
      <c r="K17" s="1" t="s">
        <v>10</v>
      </c>
    </row>
    <row r="18" spans="9:11" x14ac:dyDescent="0.3">
      <c r="I18" s="10">
        <v>12</v>
      </c>
      <c r="J18">
        <f t="shared" si="0"/>
        <v>1.2</v>
      </c>
      <c r="K18" s="1" t="s">
        <v>10</v>
      </c>
    </row>
    <row r="19" spans="9:11" x14ac:dyDescent="0.3">
      <c r="I19" s="10">
        <v>10</v>
      </c>
      <c r="J19">
        <f t="shared" si="0"/>
        <v>1</v>
      </c>
      <c r="K19" s="1" t="s">
        <v>9</v>
      </c>
    </row>
    <row r="20" spans="9:11" x14ac:dyDescent="0.3">
      <c r="I20" s="10">
        <v>10</v>
      </c>
      <c r="J20">
        <f t="shared" si="0"/>
        <v>1</v>
      </c>
      <c r="K20" s="1" t="s">
        <v>9</v>
      </c>
    </row>
    <row r="21" spans="9:11" x14ac:dyDescent="0.3">
      <c r="I21" s="10">
        <v>6.5</v>
      </c>
      <c r="J21">
        <f t="shared" si="0"/>
        <v>0.65</v>
      </c>
      <c r="K21" s="1" t="s">
        <v>8</v>
      </c>
    </row>
    <row r="22" spans="9:11" x14ac:dyDescent="0.3">
      <c r="I22" s="10">
        <v>6.5</v>
      </c>
      <c r="J22">
        <f t="shared" si="0"/>
        <v>0.65</v>
      </c>
      <c r="K22" s="1" t="s">
        <v>8</v>
      </c>
    </row>
    <row r="23" spans="9:11" x14ac:dyDescent="0.3">
      <c r="I23" s="10">
        <v>6.5</v>
      </c>
      <c r="J23">
        <f t="shared" si="0"/>
        <v>0.65</v>
      </c>
      <c r="K23" s="1" t="s">
        <v>8</v>
      </c>
    </row>
    <row r="24" spans="9:11" x14ac:dyDescent="0.3">
      <c r="I24" s="10">
        <v>6.5</v>
      </c>
      <c r="J24">
        <f t="shared" si="0"/>
        <v>0.65</v>
      </c>
      <c r="K24" s="1" t="s">
        <v>8</v>
      </c>
    </row>
    <row r="25" spans="9:11" x14ac:dyDescent="0.3">
      <c r="I25" s="10">
        <v>6.5</v>
      </c>
      <c r="J25">
        <f t="shared" si="0"/>
        <v>0.65</v>
      </c>
      <c r="K25" s="1" t="s">
        <v>8</v>
      </c>
    </row>
    <row r="26" spans="9:11" x14ac:dyDescent="0.3">
      <c r="I26" s="10">
        <v>6.5</v>
      </c>
      <c r="J26">
        <f t="shared" si="0"/>
        <v>0.65</v>
      </c>
      <c r="K26" s="1" t="s">
        <v>8</v>
      </c>
    </row>
    <row r="27" spans="9:11" x14ac:dyDescent="0.3">
      <c r="I27" s="10">
        <v>6.5</v>
      </c>
      <c r="J27">
        <f t="shared" si="0"/>
        <v>0.65</v>
      </c>
      <c r="K27" s="1" t="s">
        <v>8</v>
      </c>
    </row>
    <row r="28" spans="9:11" x14ac:dyDescent="0.3">
      <c r="I28" s="10">
        <v>6.5</v>
      </c>
      <c r="J28">
        <f t="shared" si="0"/>
        <v>0.65</v>
      </c>
      <c r="K28" s="1" t="s">
        <v>8</v>
      </c>
    </row>
    <row r="29" spans="9:11" x14ac:dyDescent="0.3">
      <c r="I29" s="10">
        <v>6.5</v>
      </c>
      <c r="J29">
        <f t="shared" si="0"/>
        <v>0.65</v>
      </c>
      <c r="K29" s="1" t="s">
        <v>8</v>
      </c>
    </row>
    <row r="30" spans="9:11" x14ac:dyDescent="0.3">
      <c r="I30" s="10">
        <v>6.5</v>
      </c>
      <c r="J30">
        <f t="shared" si="0"/>
        <v>0.65</v>
      </c>
      <c r="K30" s="1" t="s">
        <v>8</v>
      </c>
    </row>
    <row r="31" spans="9:11" x14ac:dyDescent="0.3">
      <c r="I31" s="10">
        <v>6.5</v>
      </c>
      <c r="J31">
        <f t="shared" si="0"/>
        <v>0.65</v>
      </c>
      <c r="K31" s="1" t="s">
        <v>8</v>
      </c>
    </row>
    <row r="32" spans="9:11" x14ac:dyDescent="0.3">
      <c r="I32" s="10">
        <v>6.5</v>
      </c>
      <c r="J32">
        <f t="shared" si="0"/>
        <v>0.65</v>
      </c>
      <c r="K32" s="1" t="s">
        <v>8</v>
      </c>
    </row>
    <row r="33" spans="9:11" x14ac:dyDescent="0.3">
      <c r="I33" s="10">
        <v>6</v>
      </c>
      <c r="J33">
        <f t="shared" ref="J33:J64" si="1">I33/10</f>
        <v>0.6</v>
      </c>
      <c r="K33" s="1" t="s">
        <v>8</v>
      </c>
    </row>
    <row r="34" spans="9:11" x14ac:dyDescent="0.3">
      <c r="I34" s="10">
        <v>10</v>
      </c>
      <c r="J34">
        <f t="shared" si="1"/>
        <v>1</v>
      </c>
      <c r="K34" s="1" t="s">
        <v>9</v>
      </c>
    </row>
    <row r="35" spans="9:11" x14ac:dyDescent="0.3">
      <c r="I35" s="10">
        <v>6</v>
      </c>
      <c r="J35">
        <f t="shared" si="1"/>
        <v>0.6</v>
      </c>
      <c r="K35" s="1" t="s">
        <v>8</v>
      </c>
    </row>
    <row r="36" spans="9:11" x14ac:dyDescent="0.3">
      <c r="I36" s="10">
        <v>10</v>
      </c>
      <c r="J36">
        <f t="shared" si="1"/>
        <v>1</v>
      </c>
      <c r="K36" s="1" t="s">
        <v>9</v>
      </c>
    </row>
    <row r="37" spans="9:11" x14ac:dyDescent="0.3">
      <c r="I37" s="10">
        <v>10</v>
      </c>
      <c r="J37">
        <f t="shared" si="1"/>
        <v>1</v>
      </c>
      <c r="K37" s="1" t="s">
        <v>9</v>
      </c>
    </row>
    <row r="38" spans="9:11" x14ac:dyDescent="0.3">
      <c r="I38" s="10">
        <v>6</v>
      </c>
      <c r="J38">
        <f t="shared" si="1"/>
        <v>0.6</v>
      </c>
      <c r="K38" s="1" t="s">
        <v>8</v>
      </c>
    </row>
    <row r="39" spans="9:11" x14ac:dyDescent="0.3">
      <c r="I39" s="10">
        <v>10</v>
      </c>
      <c r="J39">
        <f t="shared" si="1"/>
        <v>1</v>
      </c>
      <c r="K39" s="1" t="s">
        <v>9</v>
      </c>
    </row>
    <row r="40" spans="9:11" x14ac:dyDescent="0.3">
      <c r="I40" s="10">
        <v>6</v>
      </c>
      <c r="J40">
        <f t="shared" si="1"/>
        <v>0.6</v>
      </c>
      <c r="K40" s="1" t="s">
        <v>8</v>
      </c>
    </row>
    <row r="41" spans="9:11" x14ac:dyDescent="0.3">
      <c r="I41" s="10">
        <v>10</v>
      </c>
      <c r="J41">
        <f t="shared" si="1"/>
        <v>1</v>
      </c>
      <c r="K41" s="1" t="s">
        <v>9</v>
      </c>
    </row>
    <row r="42" spans="9:11" x14ac:dyDescent="0.3">
      <c r="I42" s="10">
        <v>6</v>
      </c>
      <c r="J42">
        <f t="shared" si="1"/>
        <v>0.6</v>
      </c>
      <c r="K42" s="1" t="s">
        <v>8</v>
      </c>
    </row>
    <row r="43" spans="9:11" x14ac:dyDescent="0.3">
      <c r="I43" s="10">
        <v>10</v>
      </c>
      <c r="J43">
        <f t="shared" si="1"/>
        <v>1</v>
      </c>
      <c r="K43" s="1" t="s">
        <v>9</v>
      </c>
    </row>
    <row r="44" spans="9:11" x14ac:dyDescent="0.3">
      <c r="I44" s="10">
        <v>10</v>
      </c>
      <c r="J44">
        <f t="shared" si="1"/>
        <v>1</v>
      </c>
      <c r="K44" s="1" t="s">
        <v>9</v>
      </c>
    </row>
    <row r="45" spans="9:11" x14ac:dyDescent="0.3">
      <c r="I45" s="10">
        <v>10</v>
      </c>
      <c r="J45">
        <f t="shared" si="1"/>
        <v>1</v>
      </c>
      <c r="K45" s="1" t="s">
        <v>9</v>
      </c>
    </row>
    <row r="46" spans="9:11" x14ac:dyDescent="0.3">
      <c r="I46" s="10">
        <v>10</v>
      </c>
      <c r="J46">
        <f t="shared" si="1"/>
        <v>1</v>
      </c>
      <c r="K46" s="1" t="s">
        <v>9</v>
      </c>
    </row>
    <row r="47" spans="9:11" x14ac:dyDescent="0.3">
      <c r="I47" s="10">
        <v>10</v>
      </c>
      <c r="J47">
        <f t="shared" si="1"/>
        <v>1</v>
      </c>
      <c r="K47" s="1" t="s">
        <v>9</v>
      </c>
    </row>
    <row r="48" spans="9:11" x14ac:dyDescent="0.3">
      <c r="I48" s="10">
        <v>10</v>
      </c>
      <c r="J48">
        <f t="shared" si="1"/>
        <v>1</v>
      </c>
      <c r="K48" s="1" t="s">
        <v>9</v>
      </c>
    </row>
    <row r="49" spans="9:11" x14ac:dyDescent="0.3">
      <c r="I49" s="10">
        <v>10</v>
      </c>
      <c r="J49">
        <f t="shared" si="1"/>
        <v>1</v>
      </c>
      <c r="K49" s="1" t="s">
        <v>9</v>
      </c>
    </row>
    <row r="50" spans="9:11" x14ac:dyDescent="0.3">
      <c r="I50" s="10">
        <v>10</v>
      </c>
      <c r="J50">
        <f t="shared" si="1"/>
        <v>1</v>
      </c>
      <c r="K50" s="1" t="s">
        <v>9</v>
      </c>
    </row>
    <row r="51" spans="9:11" x14ac:dyDescent="0.3">
      <c r="I51" s="10">
        <v>10</v>
      </c>
      <c r="J51">
        <f t="shared" si="1"/>
        <v>1</v>
      </c>
      <c r="K51" s="1" t="s">
        <v>9</v>
      </c>
    </row>
    <row r="52" spans="9:11" x14ac:dyDescent="0.3">
      <c r="I52" s="10">
        <v>10</v>
      </c>
      <c r="J52">
        <f t="shared" si="1"/>
        <v>1</v>
      </c>
      <c r="K52" s="1" t="s">
        <v>9</v>
      </c>
    </row>
    <row r="53" spans="9:11" x14ac:dyDescent="0.3">
      <c r="I53" s="10">
        <v>8</v>
      </c>
      <c r="J53">
        <f t="shared" si="1"/>
        <v>0.8</v>
      </c>
      <c r="K53" s="1" t="s">
        <v>9</v>
      </c>
    </row>
    <row r="54" spans="9:11" x14ac:dyDescent="0.3">
      <c r="I54" s="10">
        <v>8</v>
      </c>
      <c r="J54">
        <f t="shared" si="1"/>
        <v>0.8</v>
      </c>
      <c r="K54" s="1" t="s">
        <v>9</v>
      </c>
    </row>
    <row r="55" spans="9:11" x14ac:dyDescent="0.3">
      <c r="I55" s="10">
        <v>8</v>
      </c>
      <c r="J55">
        <f t="shared" si="1"/>
        <v>0.8</v>
      </c>
      <c r="K55" s="1" t="s">
        <v>9</v>
      </c>
    </row>
    <row r="56" spans="9:11" x14ac:dyDescent="0.3">
      <c r="I56" s="10">
        <v>8</v>
      </c>
      <c r="J56">
        <f t="shared" si="1"/>
        <v>0.8</v>
      </c>
      <c r="K56" s="1" t="s">
        <v>9</v>
      </c>
    </row>
    <row r="57" spans="9:11" x14ac:dyDescent="0.3">
      <c r="I57" s="10">
        <v>6</v>
      </c>
      <c r="J57">
        <f t="shared" si="1"/>
        <v>0.6</v>
      </c>
      <c r="K57" s="1" t="s">
        <v>8</v>
      </c>
    </row>
    <row r="58" spans="9:11" x14ac:dyDescent="0.3">
      <c r="I58" s="10">
        <v>6</v>
      </c>
      <c r="J58">
        <f t="shared" si="1"/>
        <v>0.6</v>
      </c>
      <c r="K58" s="1" t="s">
        <v>8</v>
      </c>
    </row>
    <row r="59" spans="9:11" x14ac:dyDescent="0.3">
      <c r="I59" s="10">
        <v>10</v>
      </c>
      <c r="J59">
        <f t="shared" si="1"/>
        <v>1</v>
      </c>
      <c r="K59" s="1" t="s">
        <v>9</v>
      </c>
    </row>
    <row r="60" spans="9:11" x14ac:dyDescent="0.3">
      <c r="I60" s="10">
        <v>10</v>
      </c>
      <c r="J60">
        <f t="shared" si="1"/>
        <v>1</v>
      </c>
      <c r="K60" s="1" t="s">
        <v>9</v>
      </c>
    </row>
    <row r="61" spans="9:11" x14ac:dyDescent="0.3">
      <c r="I61" s="10">
        <v>14</v>
      </c>
      <c r="J61">
        <f t="shared" si="1"/>
        <v>1.4</v>
      </c>
      <c r="K61" s="1" t="s">
        <v>10</v>
      </c>
    </row>
    <row r="62" spans="9:11" x14ac:dyDescent="0.3">
      <c r="I62" s="10">
        <v>14</v>
      </c>
      <c r="J62">
        <f t="shared" si="1"/>
        <v>1.4</v>
      </c>
      <c r="K62" s="1" t="s">
        <v>10</v>
      </c>
    </row>
    <row r="63" spans="9:11" x14ac:dyDescent="0.3">
      <c r="I63" s="10">
        <v>10</v>
      </c>
      <c r="J63">
        <f t="shared" si="1"/>
        <v>1</v>
      </c>
      <c r="K63" s="1" t="s">
        <v>9</v>
      </c>
    </row>
    <row r="64" spans="9:11" x14ac:dyDescent="0.3">
      <c r="I64" s="10">
        <v>8</v>
      </c>
      <c r="J64">
        <f t="shared" si="1"/>
        <v>0.8</v>
      </c>
      <c r="K64" s="1" t="s">
        <v>9</v>
      </c>
    </row>
    <row r="65" spans="9:11" x14ac:dyDescent="0.3">
      <c r="I65" s="10">
        <v>8</v>
      </c>
      <c r="J65">
        <f t="shared" ref="J65:J96" si="2">I65/10</f>
        <v>0.8</v>
      </c>
      <c r="K65" s="1" t="s">
        <v>9</v>
      </c>
    </row>
    <row r="66" spans="9:11" x14ac:dyDescent="0.3">
      <c r="I66" s="10">
        <v>8</v>
      </c>
      <c r="J66">
        <f t="shared" si="2"/>
        <v>0.8</v>
      </c>
      <c r="K66" s="1" t="s">
        <v>9</v>
      </c>
    </row>
    <row r="67" spans="9:11" x14ac:dyDescent="0.3">
      <c r="I67" s="10">
        <v>8</v>
      </c>
      <c r="J67">
        <f t="shared" si="2"/>
        <v>0.8</v>
      </c>
      <c r="K67" s="1" t="s">
        <v>9</v>
      </c>
    </row>
    <row r="68" spans="9:11" x14ac:dyDescent="0.3">
      <c r="I68" s="10">
        <v>8</v>
      </c>
      <c r="J68">
        <f t="shared" si="2"/>
        <v>0.8</v>
      </c>
      <c r="K68" s="1" t="s">
        <v>9</v>
      </c>
    </row>
    <row r="69" spans="9:11" x14ac:dyDescent="0.3">
      <c r="I69" s="10">
        <v>10</v>
      </c>
      <c r="J69">
        <f t="shared" si="2"/>
        <v>1</v>
      </c>
      <c r="K69" s="1" t="s">
        <v>9</v>
      </c>
    </row>
    <row r="70" spans="9:11" x14ac:dyDescent="0.3">
      <c r="I70" s="10">
        <v>10</v>
      </c>
      <c r="J70">
        <f t="shared" si="2"/>
        <v>1</v>
      </c>
      <c r="K70" s="1" t="s">
        <v>9</v>
      </c>
    </row>
    <row r="71" spans="9:11" x14ac:dyDescent="0.3">
      <c r="I71" s="10">
        <v>10</v>
      </c>
      <c r="J71">
        <f t="shared" si="2"/>
        <v>1</v>
      </c>
      <c r="K71" s="1" t="s">
        <v>9</v>
      </c>
    </row>
    <row r="72" spans="9:11" x14ac:dyDescent="0.3">
      <c r="I72" s="10">
        <v>10</v>
      </c>
      <c r="J72">
        <f t="shared" si="2"/>
        <v>1</v>
      </c>
      <c r="K72" s="1" t="s">
        <v>9</v>
      </c>
    </row>
    <row r="73" spans="9:11" x14ac:dyDescent="0.3">
      <c r="I73" s="10">
        <v>10</v>
      </c>
      <c r="J73">
        <f t="shared" si="2"/>
        <v>1</v>
      </c>
      <c r="K73" s="1" t="s">
        <v>9</v>
      </c>
    </row>
    <row r="74" spans="9:11" x14ac:dyDescent="0.3">
      <c r="I74" s="10">
        <v>10</v>
      </c>
      <c r="J74">
        <f t="shared" si="2"/>
        <v>1</v>
      </c>
      <c r="K74" s="1" t="s">
        <v>9</v>
      </c>
    </row>
    <row r="75" spans="9:11" x14ac:dyDescent="0.3">
      <c r="I75" s="10">
        <v>8</v>
      </c>
      <c r="J75">
        <f t="shared" si="2"/>
        <v>0.8</v>
      </c>
      <c r="K75" s="1" t="s">
        <v>9</v>
      </c>
    </row>
    <row r="76" spans="9:11" x14ac:dyDescent="0.3">
      <c r="I76" s="10">
        <v>8</v>
      </c>
      <c r="J76">
        <f t="shared" si="2"/>
        <v>0.8</v>
      </c>
      <c r="K76" s="1" t="s">
        <v>9</v>
      </c>
    </row>
    <row r="77" spans="9:11" x14ac:dyDescent="0.3">
      <c r="I77" s="10">
        <v>10</v>
      </c>
      <c r="J77">
        <f t="shared" si="2"/>
        <v>1</v>
      </c>
      <c r="K77" s="1" t="s">
        <v>9</v>
      </c>
    </row>
    <row r="78" spans="9:11" x14ac:dyDescent="0.3">
      <c r="I78" s="10">
        <v>8</v>
      </c>
      <c r="J78">
        <f t="shared" si="2"/>
        <v>0.8</v>
      </c>
      <c r="K78" s="1" t="s">
        <v>9</v>
      </c>
    </row>
    <row r="79" spans="9:11" x14ac:dyDescent="0.3">
      <c r="I79" s="10">
        <v>8</v>
      </c>
      <c r="J79">
        <f t="shared" si="2"/>
        <v>0.8</v>
      </c>
      <c r="K79" s="1" t="s">
        <v>9</v>
      </c>
    </row>
    <row r="80" spans="9:11" x14ac:dyDescent="0.3">
      <c r="I80" s="10">
        <v>8</v>
      </c>
      <c r="J80">
        <f t="shared" si="2"/>
        <v>0.8</v>
      </c>
      <c r="K80" s="1" t="s">
        <v>9</v>
      </c>
    </row>
    <row r="81" spans="9:11" x14ac:dyDescent="0.3">
      <c r="I81" s="10">
        <v>8</v>
      </c>
      <c r="J81">
        <f t="shared" si="2"/>
        <v>0.8</v>
      </c>
      <c r="K81" s="1" t="s">
        <v>9</v>
      </c>
    </row>
    <row r="82" spans="9:11" x14ac:dyDescent="0.3">
      <c r="I82" s="10">
        <v>8</v>
      </c>
      <c r="J82">
        <f t="shared" si="2"/>
        <v>0.8</v>
      </c>
      <c r="K82" s="1" t="s">
        <v>9</v>
      </c>
    </row>
    <row r="83" spans="9:11" x14ac:dyDescent="0.3">
      <c r="I83" s="10">
        <v>8</v>
      </c>
      <c r="J83">
        <f t="shared" si="2"/>
        <v>0.8</v>
      </c>
      <c r="K83" s="1" t="s">
        <v>9</v>
      </c>
    </row>
    <row r="84" spans="9:11" x14ac:dyDescent="0.3">
      <c r="I84" s="10">
        <v>8</v>
      </c>
      <c r="J84">
        <f t="shared" si="2"/>
        <v>0.8</v>
      </c>
      <c r="K84" s="1" t="s">
        <v>9</v>
      </c>
    </row>
    <row r="85" spans="9:11" x14ac:dyDescent="0.3">
      <c r="I85" s="10">
        <v>10</v>
      </c>
      <c r="J85">
        <f t="shared" si="2"/>
        <v>1</v>
      </c>
      <c r="K85" s="1" t="s">
        <v>9</v>
      </c>
    </row>
    <row r="86" spans="9:11" x14ac:dyDescent="0.3">
      <c r="I86" s="10">
        <v>10</v>
      </c>
      <c r="J86">
        <f t="shared" si="2"/>
        <v>1</v>
      </c>
      <c r="K86" s="1" t="s">
        <v>9</v>
      </c>
    </row>
    <row r="87" spans="9:11" x14ac:dyDescent="0.3">
      <c r="I87" s="10">
        <v>8</v>
      </c>
      <c r="J87">
        <f t="shared" si="2"/>
        <v>0.8</v>
      </c>
      <c r="K87" s="1" t="s">
        <v>9</v>
      </c>
    </row>
    <row r="88" spans="9:11" x14ac:dyDescent="0.3">
      <c r="I88" s="10">
        <v>8</v>
      </c>
      <c r="J88">
        <f t="shared" si="2"/>
        <v>0.8</v>
      </c>
      <c r="K88" s="1" t="s">
        <v>9</v>
      </c>
    </row>
    <row r="89" spans="9:11" x14ac:dyDescent="0.3">
      <c r="I89" s="10">
        <v>10</v>
      </c>
      <c r="J89">
        <f t="shared" si="2"/>
        <v>1</v>
      </c>
      <c r="K89" s="1" t="s">
        <v>9</v>
      </c>
    </row>
    <row r="90" spans="9:11" x14ac:dyDescent="0.3">
      <c r="I90" s="10">
        <v>8</v>
      </c>
      <c r="J90">
        <f t="shared" si="2"/>
        <v>0.8</v>
      </c>
      <c r="K90" s="1" t="s">
        <v>9</v>
      </c>
    </row>
    <row r="91" spans="9:11" x14ac:dyDescent="0.3">
      <c r="I91" s="10">
        <v>8</v>
      </c>
      <c r="J91">
        <f t="shared" si="2"/>
        <v>0.8</v>
      </c>
      <c r="K91" s="1" t="s">
        <v>9</v>
      </c>
    </row>
    <row r="92" spans="9:11" x14ac:dyDescent="0.3">
      <c r="I92" s="10">
        <v>8</v>
      </c>
      <c r="J92">
        <f t="shared" si="2"/>
        <v>0.8</v>
      </c>
      <c r="K92" s="1" t="s">
        <v>9</v>
      </c>
    </row>
    <row r="93" spans="9:11" x14ac:dyDescent="0.3">
      <c r="I93" s="10">
        <v>6.5</v>
      </c>
      <c r="J93">
        <f t="shared" si="2"/>
        <v>0.65</v>
      </c>
      <c r="K93" s="1" t="s">
        <v>8</v>
      </c>
    </row>
    <row r="94" spans="9:11" x14ac:dyDescent="0.3">
      <c r="I94" s="10">
        <v>6.5</v>
      </c>
      <c r="J94">
        <f t="shared" si="2"/>
        <v>0.65</v>
      </c>
      <c r="K94" s="1" t="s">
        <v>8</v>
      </c>
    </row>
    <row r="95" spans="9:11" x14ac:dyDescent="0.3">
      <c r="I95" s="10">
        <v>6.5</v>
      </c>
      <c r="J95">
        <f t="shared" si="2"/>
        <v>0.65</v>
      </c>
      <c r="K95" s="1" t="s">
        <v>8</v>
      </c>
    </row>
    <row r="96" spans="9:11" x14ac:dyDescent="0.3">
      <c r="I96" s="10">
        <v>6.5</v>
      </c>
      <c r="J96">
        <f t="shared" si="2"/>
        <v>0.65</v>
      </c>
      <c r="K96" s="1" t="s">
        <v>8</v>
      </c>
    </row>
    <row r="97" spans="9:11" x14ac:dyDescent="0.3">
      <c r="I97" s="10">
        <v>6.5</v>
      </c>
      <c r="J97">
        <f t="shared" ref="J97:J128" si="3">I97/10</f>
        <v>0.65</v>
      </c>
      <c r="K97" s="1" t="s">
        <v>8</v>
      </c>
    </row>
    <row r="98" spans="9:11" x14ac:dyDescent="0.3">
      <c r="I98" s="10">
        <v>6.5</v>
      </c>
      <c r="J98">
        <f t="shared" si="3"/>
        <v>0.65</v>
      </c>
      <c r="K98" s="1" t="s">
        <v>8</v>
      </c>
    </row>
    <row r="99" spans="9:11" x14ac:dyDescent="0.3">
      <c r="I99" s="10">
        <v>6.5</v>
      </c>
      <c r="J99">
        <f t="shared" si="3"/>
        <v>0.65</v>
      </c>
      <c r="K99" s="1" t="s">
        <v>8</v>
      </c>
    </row>
    <row r="100" spans="9:11" x14ac:dyDescent="0.3">
      <c r="I100" s="10">
        <v>6.5</v>
      </c>
      <c r="J100">
        <f t="shared" si="3"/>
        <v>0.65</v>
      </c>
      <c r="K100" s="1" t="s">
        <v>8</v>
      </c>
    </row>
    <row r="101" spans="9:11" x14ac:dyDescent="0.3">
      <c r="I101" s="10">
        <v>10</v>
      </c>
      <c r="J101">
        <f t="shared" si="3"/>
        <v>1</v>
      </c>
      <c r="K101" s="1" t="s">
        <v>9</v>
      </c>
    </row>
    <row r="102" spans="9:11" x14ac:dyDescent="0.3">
      <c r="I102" s="10">
        <v>10</v>
      </c>
      <c r="J102">
        <f t="shared" si="3"/>
        <v>1</v>
      </c>
      <c r="K102" s="1" t="s">
        <v>9</v>
      </c>
    </row>
    <row r="103" spans="9:11" x14ac:dyDescent="0.3">
      <c r="I103" s="10">
        <v>8</v>
      </c>
      <c r="J103">
        <f t="shared" si="3"/>
        <v>0.8</v>
      </c>
      <c r="K103" s="1" t="s">
        <v>9</v>
      </c>
    </row>
    <row r="104" spans="9:11" x14ac:dyDescent="0.3">
      <c r="I104" s="10">
        <v>8</v>
      </c>
      <c r="J104">
        <f t="shared" si="3"/>
        <v>0.8</v>
      </c>
      <c r="K104" s="1" t="s">
        <v>9</v>
      </c>
    </row>
    <row r="105" spans="9:11" x14ac:dyDescent="0.3">
      <c r="I105" s="10">
        <v>8</v>
      </c>
      <c r="J105">
        <f t="shared" si="3"/>
        <v>0.8</v>
      </c>
      <c r="K105" s="1" t="s">
        <v>9</v>
      </c>
    </row>
    <row r="106" spans="9:11" x14ac:dyDescent="0.3">
      <c r="I106" s="10">
        <v>10</v>
      </c>
      <c r="J106">
        <f t="shared" si="3"/>
        <v>1</v>
      </c>
      <c r="K106" s="1" t="s">
        <v>9</v>
      </c>
    </row>
    <row r="107" spans="9:11" x14ac:dyDescent="0.3">
      <c r="I107" s="10">
        <v>10</v>
      </c>
      <c r="J107">
        <f t="shared" si="3"/>
        <v>1</v>
      </c>
      <c r="K107" s="1" t="s">
        <v>9</v>
      </c>
    </row>
    <row r="108" spans="9:11" x14ac:dyDescent="0.3">
      <c r="I108" s="10">
        <v>8</v>
      </c>
      <c r="J108">
        <f t="shared" si="3"/>
        <v>0.8</v>
      </c>
      <c r="K108" s="1" t="s">
        <v>9</v>
      </c>
    </row>
    <row r="109" spans="9:11" x14ac:dyDescent="0.3">
      <c r="I109" s="10">
        <v>8</v>
      </c>
      <c r="J109">
        <f t="shared" si="3"/>
        <v>0.8</v>
      </c>
      <c r="K109" s="1" t="s">
        <v>9</v>
      </c>
    </row>
    <row r="110" spans="9:11" x14ac:dyDescent="0.3">
      <c r="I110" s="10">
        <v>10</v>
      </c>
      <c r="J110">
        <f t="shared" si="3"/>
        <v>1</v>
      </c>
      <c r="K110" s="1" t="s">
        <v>9</v>
      </c>
    </row>
    <row r="111" spans="9:11" x14ac:dyDescent="0.3">
      <c r="I111" s="10">
        <v>10</v>
      </c>
      <c r="J111">
        <f t="shared" si="3"/>
        <v>1</v>
      </c>
      <c r="K111" s="1" t="s">
        <v>9</v>
      </c>
    </row>
    <row r="112" spans="9:11" x14ac:dyDescent="0.3">
      <c r="I112" s="10">
        <v>8</v>
      </c>
      <c r="J112">
        <f t="shared" si="3"/>
        <v>0.8</v>
      </c>
      <c r="K112" s="1" t="s">
        <v>9</v>
      </c>
    </row>
    <row r="113" spans="9:11" x14ac:dyDescent="0.3">
      <c r="I113" s="10">
        <v>8</v>
      </c>
      <c r="J113">
        <f t="shared" si="3"/>
        <v>0.8</v>
      </c>
      <c r="K113" s="1" t="s">
        <v>9</v>
      </c>
    </row>
    <row r="114" spans="9:11" x14ac:dyDescent="0.3">
      <c r="I114" s="10">
        <v>8</v>
      </c>
      <c r="J114">
        <f t="shared" si="3"/>
        <v>0.8</v>
      </c>
      <c r="K114" s="1" t="s">
        <v>9</v>
      </c>
    </row>
    <row r="115" spans="9:11" x14ac:dyDescent="0.3">
      <c r="I115" s="10">
        <v>8</v>
      </c>
      <c r="J115">
        <f t="shared" si="3"/>
        <v>0.8</v>
      </c>
      <c r="K115" s="1" t="s">
        <v>9</v>
      </c>
    </row>
    <row r="116" spans="9:11" x14ac:dyDescent="0.3">
      <c r="I116" s="10">
        <v>6.5</v>
      </c>
      <c r="J116">
        <f t="shared" si="3"/>
        <v>0.65</v>
      </c>
      <c r="K116" s="1" t="s">
        <v>8</v>
      </c>
    </row>
    <row r="117" spans="9:11" x14ac:dyDescent="0.3">
      <c r="I117" s="10">
        <v>8</v>
      </c>
      <c r="J117">
        <f t="shared" si="3"/>
        <v>0.8</v>
      </c>
      <c r="K117" s="1" t="s">
        <v>9</v>
      </c>
    </row>
    <row r="118" spans="9:11" x14ac:dyDescent="0.3">
      <c r="I118" s="10">
        <v>6.5</v>
      </c>
      <c r="J118">
        <f t="shared" si="3"/>
        <v>0.65</v>
      </c>
      <c r="K118" s="1" t="s">
        <v>8</v>
      </c>
    </row>
    <row r="119" spans="9:11" x14ac:dyDescent="0.3">
      <c r="I119" s="10">
        <v>8</v>
      </c>
      <c r="J119">
        <f t="shared" si="3"/>
        <v>0.8</v>
      </c>
      <c r="K119" s="1" t="s">
        <v>9</v>
      </c>
    </row>
    <row r="120" spans="9:11" x14ac:dyDescent="0.3">
      <c r="I120" s="10">
        <v>6</v>
      </c>
      <c r="J120">
        <f t="shared" si="3"/>
        <v>0.6</v>
      </c>
      <c r="K120" s="1" t="s">
        <v>8</v>
      </c>
    </row>
    <row r="121" spans="9:11" x14ac:dyDescent="0.3">
      <c r="I121" s="10">
        <v>6</v>
      </c>
      <c r="J121">
        <f t="shared" si="3"/>
        <v>0.6</v>
      </c>
      <c r="K121" s="1" t="s">
        <v>8</v>
      </c>
    </row>
    <row r="122" spans="9:11" x14ac:dyDescent="0.3">
      <c r="I122" s="10">
        <v>6</v>
      </c>
      <c r="J122">
        <f t="shared" si="3"/>
        <v>0.6</v>
      </c>
      <c r="K122" s="1" t="s">
        <v>8</v>
      </c>
    </row>
    <row r="123" spans="9:11" x14ac:dyDescent="0.3">
      <c r="I123" s="10">
        <v>6</v>
      </c>
      <c r="J123">
        <f t="shared" si="3"/>
        <v>0.6</v>
      </c>
      <c r="K123" s="1" t="s">
        <v>8</v>
      </c>
    </row>
    <row r="124" spans="9:11" x14ac:dyDescent="0.3">
      <c r="I124" s="10">
        <v>6</v>
      </c>
      <c r="J124">
        <f t="shared" si="3"/>
        <v>0.6</v>
      </c>
      <c r="K124" s="1" t="s">
        <v>8</v>
      </c>
    </row>
    <row r="125" spans="9:11" x14ac:dyDescent="0.3">
      <c r="I125" s="10">
        <v>6</v>
      </c>
      <c r="J125">
        <f t="shared" si="3"/>
        <v>0.6</v>
      </c>
      <c r="K125" s="1" t="s">
        <v>8</v>
      </c>
    </row>
    <row r="126" spans="9:11" x14ac:dyDescent="0.3">
      <c r="I126" s="10">
        <v>6</v>
      </c>
      <c r="J126">
        <f t="shared" si="3"/>
        <v>0.6</v>
      </c>
      <c r="K126" s="1" t="s">
        <v>8</v>
      </c>
    </row>
    <row r="127" spans="9:11" x14ac:dyDescent="0.3">
      <c r="I127" s="10">
        <v>6</v>
      </c>
      <c r="J127">
        <f t="shared" si="3"/>
        <v>0.6</v>
      </c>
      <c r="K127" s="1" t="s">
        <v>8</v>
      </c>
    </row>
    <row r="128" spans="9:11" x14ac:dyDescent="0.3">
      <c r="I128" s="10">
        <v>6</v>
      </c>
      <c r="J128">
        <f t="shared" si="3"/>
        <v>0.6</v>
      </c>
      <c r="K128" s="1" t="s">
        <v>8</v>
      </c>
    </row>
    <row r="129" spans="9:11" x14ac:dyDescent="0.3">
      <c r="I129" s="10">
        <v>10</v>
      </c>
      <c r="J129">
        <f t="shared" ref="J129:J132" si="4">I129/10</f>
        <v>1</v>
      </c>
      <c r="K129" s="1" t="s">
        <v>9</v>
      </c>
    </row>
    <row r="130" spans="9:11" x14ac:dyDescent="0.3">
      <c r="I130" s="10">
        <v>12</v>
      </c>
      <c r="J130">
        <f t="shared" si="4"/>
        <v>1.2</v>
      </c>
      <c r="K130" s="1" t="s">
        <v>10</v>
      </c>
    </row>
    <row r="131" spans="9:11" x14ac:dyDescent="0.3">
      <c r="I131" s="10">
        <v>10</v>
      </c>
      <c r="J131">
        <f t="shared" si="4"/>
        <v>1</v>
      </c>
      <c r="K131" s="1" t="s">
        <v>9</v>
      </c>
    </row>
    <row r="132" spans="9:11" x14ac:dyDescent="0.3">
      <c r="I132" s="11">
        <v>12</v>
      </c>
      <c r="J132">
        <f t="shared" si="4"/>
        <v>1.2</v>
      </c>
      <c r="K132" s="1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鋼筋號數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KUN</cp:lastModifiedBy>
  <dcterms:created xsi:type="dcterms:W3CDTF">2015-06-05T18:17:20Z</dcterms:created>
  <dcterms:modified xsi:type="dcterms:W3CDTF">2023-06-30T17:29:28Z</dcterms:modified>
</cp:coreProperties>
</file>