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ecocanada308-my.sharepoint.com/personal/hkacary_eco_ca/Documents/Documents/Research docs/"/>
    </mc:Choice>
  </mc:AlternateContent>
  <xr:revisionPtr revIDLastSave="0" documentId="8_{E206C38B-DB79-48FE-B9CF-CF461001264B}" xr6:coauthVersionLast="45" xr6:coauthVersionMax="45" xr10:uidLastSave="{00000000-0000-0000-0000-000000000000}"/>
  <bookViews>
    <workbookView xWindow="-110" yWindow="-110" windowWidth="19420" windowHeight="10420" xr2:uid="{EE9DC1DE-6DAD-4681-86CC-30DE2889259A}"/>
  </bookViews>
  <sheets>
    <sheet name="READ ME FIRST!" sheetId="5" r:id="rId1"/>
    <sheet name="Table of Contents" sheetId="20" r:id="rId2"/>
    <sheet name="CoreWorkers_SampleJobTitles" sheetId="2" r:id="rId3"/>
    <sheet name="EnvironmentalLabourDemand_CA" sheetId="1" r:id="rId4"/>
    <sheet name="EnvironmentalLabourDemand_BC" sheetId="6" r:id="rId5"/>
    <sheet name="EnvironmentalLabourDemand_AB" sheetId="7" r:id="rId6"/>
    <sheet name="EnvironmentalLabourDemand_SK" sheetId="8" r:id="rId7"/>
    <sheet name="EnvironmentalLabourDemand_MB" sheetId="9" r:id="rId8"/>
    <sheet name="EnvironmentalLabourDemand_ON" sheetId="10" r:id="rId9"/>
    <sheet name="EnvironmentalLabourDemand_QC" sheetId="11" r:id="rId10"/>
    <sheet name="EnvironmentalLabourDemand_NB" sheetId="12" r:id="rId11"/>
    <sheet name="EnvironmentalLabourDemand_NS" sheetId="13" r:id="rId12"/>
    <sheet name="EnvironmentalLabourDemand_PE" sheetId="14" r:id="rId13"/>
    <sheet name="EnvironmentalLabourDemand_NL" sheetId="15" r:id="rId14"/>
    <sheet name="EnvironmentalLabourDemand_TY" sheetId="16" r:id="rId15"/>
    <sheet name="EnvironmentalLabourGaps_CA" sheetId="22"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6" l="1"/>
  <c r="H10" i="16"/>
  <c r="G11" i="16"/>
  <c r="G10" i="16"/>
  <c r="F11" i="16"/>
  <c r="F10" i="16"/>
  <c r="E11" i="16"/>
  <c r="E10" i="16"/>
  <c r="D11" i="16"/>
  <c r="D10" i="16"/>
  <c r="H11" i="15"/>
  <c r="H10" i="15"/>
  <c r="G11" i="15"/>
  <c r="G10" i="15"/>
  <c r="F11" i="15"/>
  <c r="F10" i="15"/>
  <c r="E11" i="15"/>
  <c r="E10" i="15"/>
  <c r="D11" i="15"/>
  <c r="D10" i="15"/>
  <c r="H11" i="14"/>
  <c r="H10" i="14"/>
  <c r="G11" i="14"/>
  <c r="G10" i="14"/>
  <c r="F11" i="14"/>
  <c r="F10" i="14"/>
  <c r="E11" i="14"/>
  <c r="E10" i="14"/>
  <c r="D11" i="14"/>
  <c r="D10" i="14"/>
  <c r="H11" i="13"/>
  <c r="H10" i="13"/>
  <c r="G11" i="13"/>
  <c r="G10" i="13"/>
  <c r="E11" i="13"/>
  <c r="F11" i="13"/>
  <c r="F10" i="13"/>
  <c r="E10" i="13"/>
  <c r="D11" i="13"/>
  <c r="D10" i="13"/>
  <c r="H11" i="12"/>
  <c r="H10" i="12"/>
  <c r="G11" i="12"/>
  <c r="G10" i="12"/>
  <c r="F11" i="12"/>
  <c r="F10" i="12"/>
  <c r="E11" i="12"/>
  <c r="E10" i="12"/>
  <c r="D11" i="12"/>
  <c r="D10" i="12"/>
  <c r="H11" i="11"/>
  <c r="H10" i="11"/>
  <c r="G11" i="11"/>
  <c r="G10" i="11"/>
  <c r="F11" i="11"/>
  <c r="F10" i="11"/>
  <c r="E11" i="11"/>
  <c r="E10" i="11"/>
  <c r="D11" i="11"/>
  <c r="D10" i="11"/>
  <c r="H11" i="10"/>
  <c r="H10" i="10"/>
  <c r="G11" i="10"/>
  <c r="G10" i="10"/>
  <c r="F11" i="10"/>
  <c r="F10" i="10"/>
  <c r="E11" i="10"/>
  <c r="E10" i="10"/>
  <c r="D11" i="10"/>
  <c r="D10" i="10"/>
  <c r="H11" i="9"/>
  <c r="H10" i="9"/>
  <c r="G11" i="9"/>
  <c r="G10" i="9"/>
  <c r="F11" i="9"/>
  <c r="F10" i="9"/>
  <c r="E11" i="9"/>
  <c r="E10" i="9"/>
  <c r="D11" i="9"/>
  <c r="D10" i="9"/>
  <c r="H11" i="8"/>
  <c r="G11" i="8"/>
  <c r="F11" i="8"/>
  <c r="E11" i="8"/>
  <c r="D11" i="8"/>
  <c r="H11" i="7"/>
  <c r="G11" i="7"/>
  <c r="F11" i="7"/>
  <c r="E11" i="7"/>
  <c r="D11" i="7"/>
  <c r="H10" i="8"/>
  <c r="G10" i="8"/>
  <c r="F10" i="8"/>
  <c r="E10" i="8"/>
  <c r="D10" i="8"/>
  <c r="H10" i="7"/>
  <c r="G10" i="7"/>
  <c r="F10" i="7"/>
  <c r="E10" i="7"/>
  <c r="D10" i="7"/>
  <c r="D10" i="6"/>
  <c r="H11" i="6" l="1"/>
  <c r="D11" i="6"/>
  <c r="G11" i="6" l="1"/>
  <c r="H10" i="6"/>
  <c r="G10" i="6"/>
  <c r="F10" i="6"/>
  <c r="F11" i="6"/>
  <c r="E11" i="6"/>
  <c r="E10" i="6"/>
</calcChain>
</file>

<file path=xl/sharedStrings.xml><?xml version="1.0" encoding="utf-8"?>
<sst xmlns="http://schemas.openxmlformats.org/spreadsheetml/2006/main" count="4383" uniqueCount="492">
  <si>
    <t>Overview</t>
  </si>
  <si>
    <t xml:space="preserve">Data presented in the following tables details our job, hiring and labour supply estimates for Canada's total and core environmental workforce. </t>
  </si>
  <si>
    <t xml:space="preserve">Estimates include: (1) environmental employment in 2019, (2) environmental employment forecast for 2029, (3) expansion demand by 2029, (4) replacement demand by 2029,  (5) net hiring requirements by 2029, (6) environmental job seekers by 2029, and (7) labour shortage or surplus by 2029. </t>
  </si>
  <si>
    <t xml:space="preserve">Data are available by occupation and are presented nationally and by province or territory. Labour demand estimates for the three territories have been aggregated for reporting purposes. </t>
  </si>
  <si>
    <t>Labour supply estimates are available by occupation, or by occupation cluster in some cases, at the national level.</t>
  </si>
  <si>
    <t>Scope and Methodology</t>
  </si>
  <si>
    <t xml:space="preserve">ENVIRONMENTAL LABOUR DEMAND
</t>
  </si>
  <si>
    <t>Environmental labour demand data (2019-2029), include employment estimates as well as net hiring requirements to meet expansion demand and replacement demand.</t>
  </si>
  <si>
    <r>
      <rPr>
        <b/>
        <sz val="9"/>
        <color rgb="FF414042"/>
        <rFont val="Open Sans"/>
        <family val="2"/>
      </rPr>
      <t>Expansion Demand:</t>
    </r>
    <r>
      <rPr>
        <sz val="9"/>
        <color rgb="FF414042"/>
        <rFont val="Open Sans"/>
        <family val="2"/>
      </rPr>
      <t xml:space="preserve"> the creation of new jobs, calculated as the difference between estimated and forecasted employment</t>
    </r>
  </si>
  <si>
    <r>
      <rPr>
        <b/>
        <sz val="9"/>
        <color rgb="FF414042"/>
        <rFont val="Open Sans"/>
        <family val="2"/>
      </rPr>
      <t>Replacement Demand:</t>
    </r>
    <r>
      <rPr>
        <sz val="9"/>
        <color rgb="FF414042"/>
        <rFont val="Open Sans"/>
        <family val="2"/>
      </rPr>
      <t xml:space="preserve"> jobs that become available as people retire</t>
    </r>
  </si>
  <si>
    <r>
      <rPr>
        <b/>
        <sz val="9"/>
        <color rgb="FF414042"/>
        <rFont val="Open Sans"/>
        <family val="2"/>
      </rPr>
      <t>Net Hiring Requirements:</t>
    </r>
    <r>
      <rPr>
        <sz val="9"/>
        <color rgb="FF414042"/>
        <rFont val="Open Sans"/>
        <family val="2"/>
      </rPr>
      <t xml:space="preserve"> the sum of expansion and replacement demand</t>
    </r>
  </si>
  <si>
    <t xml:space="preserve">Labour demand estimates present two groupings of environmental workers.
</t>
  </si>
  <si>
    <r>
      <rPr>
        <b/>
        <sz val="9"/>
        <color rgb="FF414042"/>
        <rFont val="Open Sans"/>
        <family val="2"/>
      </rPr>
      <t>Core environmental workers:</t>
    </r>
    <r>
      <rPr>
        <sz val="9"/>
        <color rgb="FF414042"/>
        <rFont val="Open Sans"/>
        <family val="2"/>
      </rPr>
      <t xml:space="preserve"> workers requiring specialized environmental competencies, regardless of industry employer   </t>
    </r>
  </si>
  <si>
    <r>
      <rPr>
        <b/>
        <sz val="9"/>
        <color rgb="FF414042"/>
        <rFont val="Open Sans"/>
        <family val="2"/>
      </rPr>
      <t>All environmental workers:</t>
    </r>
    <r>
      <rPr>
        <sz val="9"/>
        <color rgb="FF414042"/>
        <rFont val="Open Sans"/>
        <family val="2"/>
      </rPr>
      <t xml:space="preserve"> core environmental workers as well as those directly employed by environmental goods and services firms* that do not require environmental-specific competencies</t>
    </r>
  </si>
  <si>
    <t xml:space="preserve">*A number of environmental goods and services employees require environmental-specific competencies. For outlook reporting purposes however, these workers have been mapped to the core environmental workforce. </t>
  </si>
  <si>
    <t xml:space="preserve">Occupations are defined and grouped using the National Occupational Classification (NOC) at the 4-digit level. Environmental workers in Canada were mapped to 458 of 500 NOCs. Of these, 60 were matched to core environmental workers. </t>
  </si>
  <si>
    <t>Our labour demand outlook integrates three main sources of data: (1) job postings, (2) Statistics Canada’s Census and Labour Force Survey data, and (3) Employment and Social Development Canada’s Canadian Occupational Projection System (COPS). The information we take from these sources helps us estimate Canadian environmental job opportunities within the next decade. This is done by identifying the 2019 EnviroShare —the proportion of environmental workers compared to all workers at the occupational and regional level—and by applying these to estimated and forecasted employment data. Finally, we validate our estimates with our Labour Market Information (LMI) National Advisory Committee and other stakeholders.</t>
  </si>
  <si>
    <t xml:space="preserve">ENVIRONMENTAL LABOUR SUPPLY AND DEMAND/SUPPLY GAPS
</t>
  </si>
  <si>
    <t>When the environmental net hiring requirements for an occupation or occupation cluster exceeds the number of environmental job seekers from 2019 to 2029, we project a shortage. When there are more environmental job seekers than environmental net hiring for a given occupation or occupation cluster over the next decade, we project a surplus. The larger the gap between environmental job seekers and environmental net hiring, the more severe the shortage or surplus is projected to be.</t>
  </si>
  <si>
    <t>Disclaimer</t>
  </si>
  <si>
    <t>Copyright © 2020 ECO Canada</t>
  </si>
  <si>
    <t>All rights reserved. The information and projections contained herein have been prepared with data sources ECO Canada has deemed to be reliable. ECO Canada makes no representations or warranties that its labour market estimates are error free and therefore shall not be liable for any financial or other losses or damages of any nature whatsoever arising from or otherwise relating to any use of its information.</t>
  </si>
  <si>
    <t>The use of any part of this publication, whether it is reproduced, stored in a retrieval system, or transmitted in any form or means (including electronic, mechanical, photographic, photocopying or recording), without the prior written permission of ECO Canada is an infringement of copyright law.</t>
  </si>
  <si>
    <r>
      <t>When permission is granted, the following citation must be followed: Source (or “adapted from”): ECO Canada. (2020). www.eco.ca.</t>
    </r>
    <r>
      <rPr>
        <sz val="8"/>
        <color rgb="FF000000"/>
        <rFont val="Open Sans"/>
        <family val="2"/>
      </rPr>
      <t> </t>
    </r>
  </si>
  <si>
    <t>Funded by the Government of Canada’s Sectoral Initiatives Program</t>
  </si>
  <si>
    <t>The opinions and interpretations in this publication are ECO Canada’s and do not necessarily reflect those held by the Government of Canada.</t>
  </si>
  <si>
    <t>Acknowledgements</t>
  </si>
  <si>
    <t>We would also like to thank those who have provided ongoing advice and feedback regarding our Labour Market Information (LMI) through ECO Canada’s LMI National Advisory Committee, which includes individuals from the following organizations:</t>
  </si>
  <si>
    <t>About ECO Canada</t>
  </si>
  <si>
    <t>ECO Canada is the steward for the Canadian environmental workforce across all industries. From job creation and wage funding, to training and labour market research, we champion the end-to- end career of an environmental professional. Our efforts promote and drive responsible and sustainable economic growth to ensure that environmental care and best practice are a priority.</t>
  </si>
  <si>
    <t>We are thought leaders in the environmental labour market. Our workforce knowledge spans nationally across all provinces and territories, as well as within major Canadian industries including energy, forestry, mining, agriculture, manufacturing and construction.</t>
  </si>
  <si>
    <t>We gather and analyze trends within the environmental workforce and provide up-to- date, relevant data and insights for policy, business and educational purposes. Our reports support our stakeholders in four key areas: (1) employers—plan and attract qualified candidates, (2) individuals—prepare for and build their environmental careers, (3) governments—develop programs and update policies, (4) educators and trainers—adapt their offerings to prepare the workforce that is and will be in demand.</t>
  </si>
  <si>
    <t>CONTACT US</t>
  </si>
  <si>
    <t>…</t>
  </si>
  <si>
    <t>ECO Canada</t>
  </si>
  <si>
    <t>Suite 400, 105 12 Avenue SE</t>
  </si>
  <si>
    <t>Calgary, Alberta T2G 1A1</t>
  </si>
  <si>
    <t>P:  1-800-890-1924</t>
  </si>
  <si>
    <r>
      <rPr>
        <sz val="9"/>
        <color rgb="FF414042"/>
        <rFont val="Open Sans"/>
        <family val="2"/>
      </rPr>
      <t xml:space="preserve">E:  </t>
    </r>
    <r>
      <rPr>
        <b/>
        <u/>
        <sz val="9"/>
        <color rgb="FF70BF44"/>
        <rFont val="Open Sans"/>
        <family val="2"/>
      </rPr>
      <t>research@eco.ca</t>
    </r>
  </si>
  <si>
    <r>
      <rPr>
        <sz val="9"/>
        <color rgb="FF414042"/>
        <rFont val="Open Sans"/>
        <family val="2"/>
      </rPr>
      <t xml:space="preserve">W: </t>
    </r>
    <r>
      <rPr>
        <b/>
        <u/>
        <sz val="9"/>
        <color rgb="FF70BF44"/>
        <rFont val="Open Sans"/>
        <family val="2"/>
      </rPr>
      <t>eco.ca</t>
    </r>
  </si>
  <si>
    <t xml:space="preserve">ECO Canada relies on employees and partners from Vancouver to Windsor to Montreal and Halifax, as well as our Territories.  </t>
  </si>
  <si>
    <t>Visit our website or contact us for more information.</t>
  </si>
  <si>
    <t>Table of Contents</t>
  </si>
  <si>
    <t>Sample Job Titles for Core Environmental Workers, by National Occupational Classification (NOC)</t>
  </si>
  <si>
    <t>Environmental Labour Demand by Region</t>
  </si>
  <si>
    <t>Canada</t>
  </si>
  <si>
    <t>British Columbia</t>
  </si>
  <si>
    <t>Alberta</t>
  </si>
  <si>
    <t>Sasktatchewan</t>
  </si>
  <si>
    <t>Manitoba</t>
  </si>
  <si>
    <t>Ontario</t>
  </si>
  <si>
    <t>Quebec</t>
  </si>
  <si>
    <t>New Brundswick</t>
  </si>
  <si>
    <t>Nova Scotia</t>
  </si>
  <si>
    <t>Prince Edward Island</t>
  </si>
  <si>
    <t>Newfoundland and Labrador</t>
  </si>
  <si>
    <t>Canadian Territories</t>
  </si>
  <si>
    <t>Environmental Labour Supply and Demand/Supply Gaps in Canada</t>
  </si>
  <si>
    <r>
      <t xml:space="preserve">The following table lists the 60 NOCs, at the 4-digit level, that were distinctly mapped to the core environmental workforce. Sample job titles for core environmental workers have been provided, along with the EnviroShare for the occupation in 2019. ECO Canada defines an </t>
    </r>
    <r>
      <rPr>
        <b/>
        <sz val="9"/>
        <color theme="0"/>
        <rFont val="Open Sans"/>
        <family val="2"/>
      </rPr>
      <t>EnviroShare</t>
    </r>
    <r>
      <rPr>
        <sz val="9"/>
        <color theme="0"/>
        <rFont val="Open Sans"/>
        <family val="2"/>
      </rPr>
      <t xml:space="preserve"> as the proportion of environmental workers compared to all workers at the occupational and regional level. </t>
    </r>
    <r>
      <rPr>
        <i/>
        <sz val="9"/>
        <color theme="0"/>
        <rFont val="Open Sans"/>
        <family val="2"/>
      </rPr>
      <t>Note: some of the job titles listed may also apply to workers in non-environmental roles.</t>
    </r>
  </si>
  <si>
    <t>National Occupational Classification (NOC) Title</t>
  </si>
  <si>
    <t>NOC</t>
  </si>
  <si>
    <t>Sample Job Titles</t>
  </si>
  <si>
    <t>EnviroShare in 2019</t>
  </si>
  <si>
    <t>Forestry professionals</t>
  </si>
  <si>
    <t>2122</t>
  </si>
  <si>
    <t>Area Forester;  Chef de section - forét urbaine; Coordinator Forest Operations; Forest Technologist; Forestier-vulgarisateur; Planning Forester; Technicien chef foresterie arboriculture; Urban Forester</t>
  </si>
  <si>
    <t>Meteorologists and climatologists</t>
  </si>
  <si>
    <t>2114</t>
  </si>
  <si>
    <t>Adjoint de recherche en santé environnementale des sols; Agent d'évaluation environnementale - programmes maritimes; Agroclimatologiste - modélisation des cultures; Air Quality Meteorologist; Carbon and Climate Change Researcher; Climate Change Specialist; Cumulative Effects Specialist; Environmental Scientist</t>
  </si>
  <si>
    <t>Water and waste treatment plant operators</t>
  </si>
  <si>
    <t>9243</t>
  </si>
  <si>
    <t>Biosolids Plant Operator; Technicien en traitement des eaux; Facility Operator; Industrial Waste Treatment Plant Operator; Opérateur de station de filtration de l'eau; Technicien traitement de l'eau; Water &amp; Sewer Operator; Water Treatment Specialist</t>
  </si>
  <si>
    <t>Civil engineers</t>
  </si>
  <si>
    <t>2131</t>
  </si>
  <si>
    <t>Acoustic Engineer; Asset Planning Analyst; Chargé de projet sénior en infrastructures municipales; Civil and Geological Engineer; Civil Technologist; Ingénieur de projets; Spécialiste en vérification de projets; Water/Wastewater Engineer</t>
  </si>
  <si>
    <t>Forestry technologists and technicians</t>
  </si>
  <si>
    <t>2223</t>
  </si>
  <si>
    <t>Arboriculture Technician; Avian Wildlife Technician; Conservation Technician; Forestry Conservation Technician; Forestry Technician; Responsable des bénévoles-patrouille de conservation; Technicien en inventaire forestier régional</t>
  </si>
  <si>
    <t>Conservation and fishery officers</t>
  </si>
  <si>
    <t>2224</t>
  </si>
  <si>
    <t xml:space="preserve">Agent de soutien à la gestion des terrains et des ressources naturelles; Bird Control Officer; Conservation Land Negotiator; Fish and Wildlife Officer; Interprète de la nature (spécialiste de la flore); Land Stewardship Coordinator; Naturaliste; Watershed Technologist </t>
  </si>
  <si>
    <t>Senior managers - health, education, social and community services and membership organizations</t>
  </si>
  <si>
    <t>0014</t>
  </si>
  <si>
    <t xml:space="preserve">Agentes des opérations; Assistant Deputy Minister; Conseiller - gestion de crise et sécurité de l'entreprise; Emergency Response Coordinator; Logistics Emergency Services Officers; Manager of Planning/Preparedness; Public Safety Specialist  </t>
  </si>
  <si>
    <t>Geological engineers</t>
  </si>
  <si>
    <t>2144</t>
  </si>
  <si>
    <t>Géologue de projets; Geomechnical Engineer; Geotechnical Engineer; Mining Engineer; Mine Planner; Production Geologist</t>
  </si>
  <si>
    <t>Utilities managers</t>
  </si>
  <si>
    <t>0912</t>
  </si>
  <si>
    <t>Hydro Station Manager; Plant Manager; Regional Operations &amp; Maintenance Manager; Wind Site Manager; Wind Farm Site Manager</t>
  </si>
  <si>
    <t>Technical occupations in geomatics and meteorology</t>
  </si>
  <si>
    <t>2255</t>
  </si>
  <si>
    <t>Remote Sensing Specialist</t>
  </si>
  <si>
    <t>Geoscientists and oceanographers</t>
  </si>
  <si>
    <t>2113</t>
  </si>
  <si>
    <t>Environmental Geologist; Géochimiste; Geologist; Geophysicist; Hydrogeologist; Hydrogéologue principal; Surface/Subsurface Land Analyst</t>
  </si>
  <si>
    <t>Urban and land use planners</t>
  </si>
  <si>
    <t>2153</t>
  </si>
  <si>
    <t>Assistant Planner; Development Planner; Heritage Planner; Planification de l'environnement; Regional Planner; Technicien en aménagement urbain; Transportation Planner</t>
  </si>
  <si>
    <t>Inspectors in public and environmental health and occupational health and safety</t>
  </si>
  <si>
    <t>2263</t>
  </si>
  <si>
    <t>Advisor Health, Safety &amp; Environment; Agent de sensibilisation; Assistant Health and Safety Manager; Employee and Environmental Health &amp; Safety Coordinator; Occupation Health &amp; Safety Officer; Regulatory Compliance Advisor; Spécialiste de la santé, de la sécurité et de l'environnement</t>
  </si>
  <si>
    <t>Other professional engineers, n.e.c.</t>
  </si>
  <si>
    <t>2148</t>
  </si>
  <si>
    <t>Building Energy Lead; Energy Engineer; Ingénieur en mécanique du bâtiment; Ingénieur navale; Marine Engineer; Project Engineer; Sustainable Energy Specialist</t>
  </si>
  <si>
    <t>Petroleum engineers</t>
  </si>
  <si>
    <t>2145</t>
  </si>
  <si>
    <t>Chief Operating Engineer; Chief Petroleum Engineer; Development Specialist; Ingénieur en mécanique/tuyauterie - industriel; Integrity Projects Engineer; Offshore Project Engineer</t>
  </si>
  <si>
    <t>Chemical engineers</t>
  </si>
  <si>
    <t>2134</t>
  </si>
  <si>
    <t>Chemical Engineer; Chemical &amp; Petroleum Engineer; Chemical Process Engineer; Chemical Treatment Engineer Technologist; Fluid Separation Specialist; Ingénieur chimiste en environnement</t>
  </si>
  <si>
    <t>Government managers - economic analysis, policy development and program administration</t>
  </si>
  <si>
    <t>0412</t>
  </si>
  <si>
    <t xml:space="preserve">Conseiller technique en développement et gestion; Director of Strategic Development; Economic Development Officer; Energy Coordinator; Land and Resource Coordinator; Program Development Officer </t>
  </si>
  <si>
    <t>Engineering managers</t>
  </si>
  <si>
    <t>0211</t>
  </si>
  <si>
    <t>Associate Director Transportation Engineering; Building Systems Manager; Chief Engineer; Conseiller principal environnement; Directeur des services techniques; Maintenance and Engineering Manager; Manager Projects &amp; Engineering</t>
  </si>
  <si>
    <t>Supervisors, mining and quarrying</t>
  </si>
  <si>
    <t>8221</t>
  </si>
  <si>
    <t>Drill and Blast Supervisor; Field Sandblaster/Painter; Foreman; Mechanical Construction Coordinator; Pressure and Vacuum Coordinator; Surintendant de mine; Surveillant/surveillante de chantier - exploitation de mines et de carrières</t>
  </si>
  <si>
    <t>Civil engineering technologists and technicians</t>
  </si>
  <si>
    <t>2231</t>
  </si>
  <si>
    <t>Autocad Technician; Automation Technician; Civil Engineering Technologist; Engineering Technologist, Technicien concepteur en génie civil; Technicien en bâtiment; Water Resources Technician</t>
  </si>
  <si>
    <t>Fire chiefs and senior firefighting officers</t>
  </si>
  <si>
    <t>0432</t>
  </si>
  <si>
    <t>Area Fire Manager; Capitaine aux opérations - incendie; Deputy Fire Chief; Fire Crew Member; Fire Operations Supervisor; Wildfire Ranger</t>
  </si>
  <si>
    <t>Senior managers - construction, transportation, production and utilities</t>
  </si>
  <si>
    <t>0016</t>
  </si>
  <si>
    <t>Assistant Deputy Minister; Chief Executive Officer; Commissaire adjoint - services de transport et d'environnement; Compliance Officer; Corridor Management Officer; Director of Public Works; Surintendant des travaux publics</t>
  </si>
  <si>
    <t>Government managers - education policy development and program administration</t>
  </si>
  <si>
    <t>0413</t>
  </si>
  <si>
    <t>Assistant Recreation Planner; Director of Educational Partnerships &amp; Evaluations; Events Coordinator; Leader of Innovation &amp; Engagement; Membership &amp; Partnership Coordinator</t>
  </si>
  <si>
    <t>Biologists and related scientists</t>
  </si>
  <si>
    <t>2121</t>
  </si>
  <si>
    <t>Agronomist; Aquatic/Fisheries Biology Technician; Biologiste de la vie aquatique; Biologiste de champ de tir; Fish and Wildlife Planner; Microbiologiste; Wildlife Biologist; Wildlife Ecologist</t>
  </si>
  <si>
    <t>Natural and applied science policy researchers, consultants and program officers</t>
  </si>
  <si>
    <t>4161</t>
  </si>
  <si>
    <t>Conseiller environnement performnace encadrement; Environmental Assessment Ecologist; Environmental Habitat Restoration/Field Labourer; Habitat Restoration &amp; Environmental Outreach; Integrated Resource Planner; Recycling Coordinator</t>
  </si>
  <si>
    <t>Biological technologists and technicians</t>
  </si>
  <si>
    <t>2221</t>
  </si>
  <si>
    <t>Assistant de recherche en sol et environnement; Agronomy Assistant; Entomology Technician; Data Technician; Horticultural Seed Technician; Research Technologist; Technicien en biologie; Technicien en inventaire biologique</t>
  </si>
  <si>
    <t>Oil and gas well drillers, servicers, testers and related workers</t>
  </si>
  <si>
    <t>8232</t>
  </si>
  <si>
    <t>Acid Unit Operator; Boom Operator; Hydrovac and Combo Operator; Coker Operator; Equipment Operator</t>
  </si>
  <si>
    <t>Mechanical engineers</t>
  </si>
  <si>
    <t>2132</t>
  </si>
  <si>
    <t>Application Engineer; Building Automation Design Specialist; Controls Engineer; Ingénieur mécanique de procédé; Ingénieur mécanique lourde; Operating Engineer; Power Engineer</t>
  </si>
  <si>
    <t>Construction inspectors</t>
  </si>
  <si>
    <t>2264</t>
  </si>
  <si>
    <t>Assistant Inspector; Bridge Construction Inspector; Building &amp; Technical Services Inspector; Conseiller en bâtiment; Construction Safety Officer; Construction Site Inspector; Technicien de chantier</t>
  </si>
  <si>
    <t>Architects</t>
  </si>
  <si>
    <t>2151</t>
  </si>
  <si>
    <t>Adjoint en architecture; Architect; Architecte chargé de projet; Architectural Coordinator; Architectural Designer; Architectural Technologist</t>
  </si>
  <si>
    <t>Electrical and electronics engineers</t>
  </si>
  <si>
    <t>2133</t>
  </si>
  <si>
    <t>Building Engineer; Drives and Control Systems Engineer; Electrical &amp; Instrumentation Engineer; Ingénieur concepteur en électricité; Planning Engineer; Solar &amp; Power Lab Engineering Associate</t>
  </si>
  <si>
    <t>Industrial and manufacturing engineers</t>
  </si>
  <si>
    <t>2141</t>
  </si>
  <si>
    <t>Advanced Manufacturing Engineer; Contact Engineer; Continuous Improvement Engineer; Designs Engineer; Ingénieur chargé de projets en contrôle des matériaux; Ingénieur d'usine; Power Engineer</t>
  </si>
  <si>
    <t>Construction Managers</t>
  </si>
  <si>
    <t>0711</t>
  </si>
  <si>
    <t>Area Construction Coordinator; Building Systems Manager; Capital Construction Safety Lead; Chargé de projet - construction; Construction Coordinator; Directeur construction; Site Superintendent; Surintendant de construction</t>
  </si>
  <si>
    <t>Landscape architects</t>
  </si>
  <si>
    <t>2152</t>
  </si>
  <si>
    <t>Discipline Architect; Landscape Architect; Landscape Architectural Technologist; Landscape Designer; Senior Landscape Planner</t>
  </si>
  <si>
    <t>Other business services managers</t>
  </si>
  <si>
    <t>0125</t>
  </si>
  <si>
    <t>Account Manager; Agent de projets; Business Officer; Chargé de projet services; Commercial Contracts Manager; Gestionnaire de projet client; Project Manager</t>
  </si>
  <si>
    <t>Senior government managers and officials</t>
  </si>
  <si>
    <t>0012</t>
  </si>
  <si>
    <t xml:space="preserve">Chief Administrative Officer; Executive Director; Vice-président; Community Development Officer; Capital &amp; Infrastructure Director </t>
  </si>
  <si>
    <t>Administrative officers</t>
  </si>
  <si>
    <t>1221</t>
  </si>
  <si>
    <t>Administrative Officer; Directeur- services et approvisionnement; Environmental Services Manager; Facilities Director; Facility/Property Manager; Gestionnaire d'administration</t>
  </si>
  <si>
    <t>Manufacturing managers</t>
  </si>
  <si>
    <t>0911</t>
  </si>
  <si>
    <t>Area Superintendent; Director Of Production; Manager of Operations; Plant Manager; Production Manager; Surintendant de la production</t>
  </si>
  <si>
    <t>Government managers - health and social policy development and program administration</t>
  </si>
  <si>
    <t>0411</t>
  </si>
  <si>
    <t>Agent de liaison; Building Inclusive Communities Director; Community and Natural Parkland Coordinator; Community Development Coordinator; Head of Housing Support Policy; Interpretation Officer/Coordinator</t>
  </si>
  <si>
    <t>Firefighters</t>
  </si>
  <si>
    <t>4312</t>
  </si>
  <si>
    <t>Agent de suppression des incendies de forét; Fire Crew Member; Firefighter; Forestry/Fire Crew Person; Pompier forestier; Technicien en prévention incendie; Wildfire Ranger; Wildland Fire Crew Member</t>
  </si>
  <si>
    <t>Industrial engineering and manufacturing technologists and technicians</t>
  </si>
  <si>
    <t>2233</t>
  </si>
  <si>
    <t>Automation Technician; Commissionning Technician; Engineering Technician; Manufacturing Technician Engineer; Technicien en fabrication; Technicien en génie industriel; Technicien spécialiste d'usine</t>
  </si>
  <si>
    <t>Professional occupations in business management consulting</t>
  </si>
  <si>
    <t>1122</t>
  </si>
  <si>
    <t>Account Coordinator; Analyste d'affaires; Commercial Operations Advisor; Conseiller soutien à la gestion; Operational Analyst; Planner; Policy Analyst</t>
  </si>
  <si>
    <t>Contractors and supervisors, mechanic trades</t>
  </si>
  <si>
    <t>7301</t>
  </si>
  <si>
    <t>Assistant Facilities Manager; Assistant Steam Chief; Contremaître; Maintenance Area Manager; Millwright; Refrigeration Technician; Responsable de l'entretien technique</t>
  </si>
  <si>
    <t>Architecture and science managers</t>
  </si>
  <si>
    <t>0212</t>
  </si>
  <si>
    <t>Chef des projets scientifiques; Directeur des sciences de l'environnement; Director of Research; Environmental Assessment Manager; Research Associate; Senior Architect; Sustainability Project Manager</t>
  </si>
  <si>
    <t>Construction millwrights and industrial mechanics</t>
  </si>
  <si>
    <t>7311</t>
  </si>
  <si>
    <t>Control Technician; Heavy Equipment Service Technician; Hydraulics Specialist; Industrial Electrician; Technicien service</t>
  </si>
  <si>
    <t>Advertising, marketing and public relations managers</t>
  </si>
  <si>
    <t>0124</t>
  </si>
  <si>
    <t>Conseiller principal - responsabilité d'entreprise; Conseiller stratégique au développement; Development Officer; First Nations Relations Advisor;  Gestionnaire de relations gouvernementales; Stakeholder Relations and Corporate Issues Advisor; Assistant Marketing Manager; Brand Manager</t>
  </si>
  <si>
    <t>Mechanical engineering technologists and technicians</t>
  </si>
  <si>
    <t>2232</t>
  </si>
  <si>
    <t>Control and Automation Programmer; Electromechanical Technician; Mechanical Engineering Technologist; Metallurgical Technician; Mechanical Building Technician; Technicien en génie mécanique</t>
  </si>
  <si>
    <t>Computer and information systems managers</t>
  </si>
  <si>
    <t>0213</t>
  </si>
  <si>
    <t xml:space="preserve">Application Consultant; Asset Management Coordinator; Chargé de pratique - gestion des donnée; Chief Privacy Officer; Conseiller senior gouvernance des données; IT Management &amp; Operations Coordinator; Information Management Consultant </t>
  </si>
  <si>
    <t>Senior managers - trade, broadcasting and other services, n.e.c.</t>
  </si>
  <si>
    <t>0015</t>
  </si>
  <si>
    <t>Board of Governors Public Member; Premier vice-président - transparence et engagement stratégique; Vice President-Sustainability</t>
  </si>
  <si>
    <t>Commissioned police officers</t>
  </si>
  <si>
    <t>0431</t>
  </si>
  <si>
    <t>Agent de prévention en chantier; Asset Protection and Risk Assessment Manager; Detective; Enquêteur - enquêtes de conformité; Investigator; Protective Services Officer; Security Operations Coordinator</t>
  </si>
  <si>
    <t>University professors and lecturers</t>
  </si>
  <si>
    <t>4011</t>
  </si>
  <si>
    <t>Academic Urologist; Agricultural and Resource Economics Assistant Professor; Art &amp; Nature Educator; Assistant Professor - Ecology and Conservation; Assistant Professor in Biomedical Engineering; Chaire de recherche en développement durable; Professeur en environnement forestier et faunique</t>
  </si>
  <si>
    <t>Mathematicians, statisticians and actuaries</t>
  </si>
  <si>
    <t>2161</t>
  </si>
  <si>
    <t>Actuarial Analyst; Agent de planification, de programmation et de recherche; Aquatic Bio-Statistician; Business Analyst; Epidemiologist; Infection Control Consultant</t>
  </si>
  <si>
    <t>Facility operation and maintenance managers</t>
  </si>
  <si>
    <t>0714</t>
  </si>
  <si>
    <t>Director of Facilities Operations; Branch Manager; Directeur - performance et opérations; Director Facilities; District Managers; Field Operations Officer</t>
  </si>
  <si>
    <t>Lawyers and Quebec notaries</t>
  </si>
  <si>
    <t>4112</t>
  </si>
  <si>
    <t>Avocat en droit de l'environnement, droit municipal, expropriation et réglementation; Associate General Counsel; Associate Lawyer; Corporate Commercial Lawyer; Lawyer; Employment and Labour Counsel</t>
  </si>
  <si>
    <t>Managers in social, community and correctional services</t>
  </si>
  <si>
    <t>0423</t>
  </si>
  <si>
    <t>Chef de services sociaux; Community Engagement Coordinator; Education and Outreach Coordinator; Grants Program Manager; Lodge Manager; Relationship Coordinator</t>
  </si>
  <si>
    <t>Corporate sales managers</t>
  </si>
  <si>
    <t>0601</t>
  </si>
  <si>
    <t>Account Manager; Area Manager; Area Sales Manager; Business Development Manager; Directeur de gestion et développement du portefeuille; Territory Sales Manager</t>
  </si>
  <si>
    <t>Contractors and supervisors, carpentry trades</t>
  </si>
  <si>
    <t>7204</t>
  </si>
  <si>
    <t>Carpenter/Roofer; Construction Coordinator; Contremaître - d'excavation et de nivellement; Heavy Equipment Operator; Building Operator</t>
  </si>
  <si>
    <t>Police officers (except commissioned)</t>
  </si>
  <si>
    <t>4311</t>
  </si>
  <si>
    <t>Agent de sensibilisation; Community Standards Peace Officer; Conservation Officer; Environmental Enforcement Officer; Groundwater Protection Officer; Senior Protection Officer</t>
  </si>
  <si>
    <t>Human resources professionals</t>
  </si>
  <si>
    <t>1121</t>
  </si>
  <si>
    <t>Agent - relations du travail; Agent des ressources humaines; Coordonnateur formation; Human Resources Analyst; Human Resources Specialist; Labor Relations Specialist; Recruitment Advisor; Training Specialist</t>
  </si>
  <si>
    <t>Veterinarians</t>
  </si>
  <si>
    <t>3114</t>
  </si>
  <si>
    <t>Animalier; District Veterinary Officer; Field Veterinarian; Laboratory Specialist; Préposé aux soins animaliers; Veterinarian; Wildlife Veterinarian</t>
  </si>
  <si>
    <t xml:space="preserve">Environmental Labour Demand in Canada, 2019-2029 </t>
  </si>
  <si>
    <t xml:space="preserve">Environmental workers were matched with 458 of 500 National Occupation Classification (NOC) in Canada at the 4-digit level. The following table presents environmental labour demand estimates for 100 NOCs: (1) 60 NOCs mapped to the core environmental workforce, and (2) Top 40 from the remaining NOCs based on 2019 environmental employment levels. The remaining 358 occupations have been lumped under "Other occupations". </t>
  </si>
  <si>
    <r>
      <rPr>
        <b/>
        <sz val="9"/>
        <color rgb="FF000000"/>
        <rFont val="Open Sans"/>
        <family val="2"/>
      </rPr>
      <t>Core Environmental Workers</t>
    </r>
    <r>
      <rPr>
        <sz val="9"/>
        <color rgb="FF000000"/>
        <rFont val="Open Sans"/>
        <family val="2"/>
      </rPr>
      <t xml:space="preserve"> are defined as workers requiring specialized environmental competencies, regardless of industry employer                                                                                                                                                                                                                                                                                                                                                         </t>
    </r>
  </si>
  <si>
    <r>
      <rPr>
        <b/>
        <sz val="9"/>
        <color rgb="FF000000"/>
        <rFont val="Open Sans"/>
        <family val="2"/>
      </rPr>
      <t>All Environmental Workers</t>
    </r>
    <r>
      <rPr>
        <sz val="9"/>
        <color rgb="FF000000"/>
        <rFont val="Open Sans"/>
        <family val="2"/>
      </rPr>
      <t xml:space="preserve"> are defined as core environmental workers as well as those directly employed by environmental goods and services firms</t>
    </r>
  </si>
  <si>
    <t>Environmental Labour Demand Summary</t>
  </si>
  <si>
    <t xml:space="preserve">Environmental Employment in 2019
[A] </t>
  </si>
  <si>
    <t>Environmental Employment in 2029
[B]</t>
  </si>
  <si>
    <t>Expansion Demand by 2029
[C=B-A]</t>
  </si>
  <si>
    <t>Replacement Demand by 2029
[D]</t>
  </si>
  <si>
    <t>Net Hiring Requirements by 2029
[E=C+D]</t>
  </si>
  <si>
    <t>All Environmental Workers</t>
  </si>
  <si>
    <t>Core Environmental Workers</t>
  </si>
  <si>
    <t>With Core Environmental Workers?</t>
  </si>
  <si>
    <t>Yes</t>
  </si>
  <si>
    <t>0013</t>
  </si>
  <si>
    <t>Senior managers - financial, communications and other business services</t>
  </si>
  <si>
    <t>No</t>
  </si>
  <si>
    <t>0111</t>
  </si>
  <si>
    <t>Financial managers</t>
  </si>
  <si>
    <t>0112</t>
  </si>
  <si>
    <t>Human resources managers</t>
  </si>
  <si>
    <t>0114</t>
  </si>
  <si>
    <t>Other administrative services managers</t>
  </si>
  <si>
    <t>0621</t>
  </si>
  <si>
    <t>Retail and wholesale trade managers</t>
  </si>
  <si>
    <t>Construction managers</t>
  </si>
  <si>
    <t>0731</t>
  </si>
  <si>
    <t>Managers in transportation</t>
  </si>
  <si>
    <t>0821</t>
  </si>
  <si>
    <t>Managers in agriculture</t>
  </si>
  <si>
    <t>1111</t>
  </si>
  <si>
    <t>Financial auditors and accountants</t>
  </si>
  <si>
    <t>1123</t>
  </si>
  <si>
    <t>Professional occupations in advertising, marketing and public relations</t>
  </si>
  <si>
    <t>1215</t>
  </si>
  <si>
    <t>Supervisors, supply chain, tracking and scheduling co-ordination occupations</t>
  </si>
  <si>
    <t>1225</t>
  </si>
  <si>
    <t>Purchasing agents and officers</t>
  </si>
  <si>
    <t>1241</t>
  </si>
  <si>
    <t>Administrative assistants</t>
  </si>
  <si>
    <t>1411</t>
  </si>
  <si>
    <t>General office support workers</t>
  </si>
  <si>
    <t>2171</t>
  </si>
  <si>
    <t>Information systems analysts and consultants</t>
  </si>
  <si>
    <t>2174</t>
  </si>
  <si>
    <t>Computer programmers and interactive media developers</t>
  </si>
  <si>
    <t>2211</t>
  </si>
  <si>
    <t>Chemical technologists and technicians</t>
  </si>
  <si>
    <t>2241</t>
  </si>
  <si>
    <t>Electrical and electronics engineering technologists and technicians</t>
  </si>
  <si>
    <t>2242</t>
  </si>
  <si>
    <t>Electronic service technicians (household and business equipment)</t>
  </si>
  <si>
    <t>2253</t>
  </si>
  <si>
    <t>Drafting technologists and technicians</t>
  </si>
  <si>
    <t>2281</t>
  </si>
  <si>
    <t>Computer network technicians</t>
  </si>
  <si>
    <t>3012</t>
  </si>
  <si>
    <t>Registered nurses and registered psychiatric nurses</t>
  </si>
  <si>
    <t>3234</t>
  </si>
  <si>
    <t>Paramedical occupations</t>
  </si>
  <si>
    <t>4212</t>
  </si>
  <si>
    <t>Social and community service workers</t>
  </si>
  <si>
    <t>5212</t>
  </si>
  <si>
    <t>Technical occupations related to museums and art galleries</t>
  </si>
  <si>
    <t>6221</t>
  </si>
  <si>
    <t>Technical sales specialists - wholesale trade</t>
  </si>
  <si>
    <t>6541</t>
  </si>
  <si>
    <t>Security guards and related security service occupations</t>
  </si>
  <si>
    <t>7202</t>
  </si>
  <si>
    <t>Contractors and supervisors, electrical trades and telecommunications occupations</t>
  </si>
  <si>
    <t>7205</t>
  </si>
  <si>
    <t>Contractors and supervisors, other construction trades, installers, repairers and servicers</t>
  </si>
  <si>
    <t>7242</t>
  </si>
  <si>
    <t>Industrial electricians</t>
  </si>
  <si>
    <t>7251</t>
  </si>
  <si>
    <t>Plumbers</t>
  </si>
  <si>
    <t>7321</t>
  </si>
  <si>
    <t>Automotive service technicians, truck and bus mechanics and mechanical repairers</t>
  </si>
  <si>
    <t>7511</t>
  </si>
  <si>
    <t>Transport truck drivers</t>
  </si>
  <si>
    <t>7611</t>
  </si>
  <si>
    <t>Construction trades helpers and labourers</t>
  </si>
  <si>
    <t>8222</t>
  </si>
  <si>
    <t>Contractors and supervisors, oil and gas drilling and services</t>
  </si>
  <si>
    <t>8612</t>
  </si>
  <si>
    <t>Landscaping and grounds maintenance labourers</t>
  </si>
  <si>
    <t>9211</t>
  </si>
  <si>
    <t>Supervisors, mineral and metal processing</t>
  </si>
  <si>
    <t>9212</t>
  </si>
  <si>
    <t>Supervisors, petroleum, gas and chemical processing and utilities</t>
  </si>
  <si>
    <t>9215</t>
  </si>
  <si>
    <t>Supervisors, forest products processing</t>
  </si>
  <si>
    <t>9241</t>
  </si>
  <si>
    <t>Power engineers and power systems operators</t>
  </si>
  <si>
    <t>9522</t>
  </si>
  <si>
    <t>Motor vehicle assemblers, inspectors and testers</t>
  </si>
  <si>
    <t>Other occupations</t>
  </si>
  <si>
    <t xml:space="preserve">Environmental Labour Demand in British Columbia, 2019-2029 </t>
  </si>
  <si>
    <t xml:space="preserve">Environmental Labour Demand in Alberta, 2019-2029 </t>
  </si>
  <si>
    <t xml:space="preserve">Environmental Labour Demand in Saskatchewan, 2019-2029 </t>
  </si>
  <si>
    <t xml:space="preserve">Environmental Labour Demand in Manitoba, 2019-2029 </t>
  </si>
  <si>
    <t xml:space="preserve">Environmental Labour Demand in Ontario, 2019-2029 </t>
  </si>
  <si>
    <t xml:space="preserve">Environmental Labour Demand in Quebec, 2019-2029 </t>
  </si>
  <si>
    <t xml:space="preserve">Environmental Labour Demand in New Brunswick, 2019-2029  </t>
  </si>
  <si>
    <t xml:space="preserve">Environmental Labour Demand in Nova Scotia, 2019-2029   </t>
  </si>
  <si>
    <t xml:space="preserve">Environmental Labour Demand in Prince Edward Island, 2019-2029    </t>
  </si>
  <si>
    <t xml:space="preserve">Environmental Labour Demand in Newfoundland and Labrador, 2019-2029    </t>
  </si>
  <si>
    <t xml:space="preserve">Environmental Labour Demand in Canada's Territories, 2019-2029    </t>
  </si>
  <si>
    <t xml:space="preserve">Environmental Labour Supply and Demand/Supply Gaps in Canada, 2019-2029    </t>
  </si>
  <si>
    <r>
      <rPr>
        <b/>
        <sz val="9"/>
        <color rgb="FF000000"/>
        <rFont val="Open Sans"/>
        <family val="2"/>
      </rPr>
      <t xml:space="preserve">Total Job Seekers </t>
    </r>
    <r>
      <rPr>
        <sz val="9"/>
        <color rgb="FF000000"/>
        <rFont val="Open Sans"/>
        <family val="2"/>
      </rPr>
      <t xml:space="preserve">are defined as the number of school leavers, new immigrants and net re-entrants in the labour market over the ten-year period.                                                                                                                                                                                                                                                                                                                                         </t>
    </r>
  </si>
  <si>
    <r>
      <rPr>
        <b/>
        <sz val="9"/>
        <color rgb="FF000000"/>
        <rFont val="Open Sans"/>
        <family val="2"/>
      </rPr>
      <t>Environmental Job Seekers</t>
    </r>
    <r>
      <rPr>
        <sz val="9"/>
        <color rgb="FF000000"/>
        <rFont val="Open Sans"/>
        <family val="2"/>
      </rPr>
      <t xml:space="preserve"> are defined as the proportion of total job seekers that are willing and able to work in an environmental occupation over the ten-year period.</t>
    </r>
  </si>
  <si>
    <r>
      <rPr>
        <b/>
        <sz val="9"/>
        <color rgb="FF000000"/>
        <rFont val="Open Sans"/>
        <family val="2"/>
      </rPr>
      <t xml:space="preserve">Labour Shortage (-) or Surplus (+) </t>
    </r>
    <r>
      <rPr>
        <sz val="9"/>
        <color rgb="FF000000"/>
        <rFont val="Open Sans"/>
        <family val="2"/>
      </rPr>
      <t xml:space="preserve">is the variance between the estimated </t>
    </r>
    <r>
      <rPr>
        <i/>
        <sz val="9"/>
        <color rgb="FF000000"/>
        <rFont val="Open Sans"/>
        <family val="2"/>
      </rPr>
      <t>Environmental Job Seekers</t>
    </r>
    <r>
      <rPr>
        <sz val="9"/>
        <color rgb="FF000000"/>
        <rFont val="Open Sans"/>
        <family val="2"/>
      </rPr>
      <t xml:space="preserve"> and </t>
    </r>
    <r>
      <rPr>
        <i/>
        <sz val="9"/>
        <color rgb="FF000000"/>
        <rFont val="Open Sans"/>
        <family val="2"/>
      </rPr>
      <t xml:space="preserve">Environmental Net Hiring Requirements by 2029. </t>
    </r>
    <r>
      <rPr>
        <sz val="9"/>
        <color rgb="FF000000"/>
        <rFont val="Open Sans"/>
        <family val="2"/>
      </rPr>
      <t xml:space="preserve">A negative variance suggests there will be a shortage of environmental job seekers in relation to the net hiring requirements. A positive variance indicates a surplus of the same.  </t>
    </r>
  </si>
  <si>
    <t>COPS Code</t>
  </si>
  <si>
    <t>Canadian Occupational Projection System (COPS) Title</t>
  </si>
  <si>
    <t>N0010</t>
  </si>
  <si>
    <t>Legislators and senior management</t>
  </si>
  <si>
    <t>N0111</t>
  </si>
  <si>
    <t>N0112</t>
  </si>
  <si>
    <t>N0124</t>
  </si>
  <si>
    <t>Advertising, marketing and public relations managers &amp; Other business services managers</t>
  </si>
  <si>
    <t>N0211</t>
  </si>
  <si>
    <t>Engineering managers &amp; Architecture and science managers</t>
  </si>
  <si>
    <t>N0213</t>
  </si>
  <si>
    <t>N0311</t>
  </si>
  <si>
    <t>Managers in health care</t>
  </si>
  <si>
    <t>N0410</t>
  </si>
  <si>
    <t>Managers in public administration</t>
  </si>
  <si>
    <t>N0423</t>
  </si>
  <si>
    <t>N0430</t>
  </si>
  <si>
    <t>Managers in public protection services</t>
  </si>
  <si>
    <t>N0601</t>
  </si>
  <si>
    <t>N0621</t>
  </si>
  <si>
    <t>N0711</t>
  </si>
  <si>
    <t>N0714</t>
  </si>
  <si>
    <t>N0731</t>
  </si>
  <si>
    <t>N0820</t>
  </si>
  <si>
    <t>Managers in agriculture, horticulture and aquaculture</t>
  </si>
  <si>
    <t>N0910</t>
  </si>
  <si>
    <t>Managers in manufacturing and utilities</t>
  </si>
  <si>
    <t>N1111</t>
  </si>
  <si>
    <t>N1121</t>
  </si>
  <si>
    <t>N1122</t>
  </si>
  <si>
    <t>N1123</t>
  </si>
  <si>
    <t>N1221</t>
  </si>
  <si>
    <t>N1222</t>
  </si>
  <si>
    <t>Executive assistants</t>
  </si>
  <si>
    <t>N1224</t>
  </si>
  <si>
    <t>Property administrators</t>
  </si>
  <si>
    <t>N1225</t>
  </si>
  <si>
    <t>N1241</t>
  </si>
  <si>
    <t>N1411</t>
  </si>
  <si>
    <t>N1431</t>
  </si>
  <si>
    <t>Accounting and related clerks</t>
  </si>
  <si>
    <t>N1522</t>
  </si>
  <si>
    <t>Storekeepers and partspersons; Production logistics co-ordinators &amp; Purchasing and inventory control workers</t>
  </si>
  <si>
    <t>N2110</t>
  </si>
  <si>
    <t>Physical science professionals</t>
  </si>
  <si>
    <t>N2120</t>
  </si>
  <si>
    <t>Life science professionals</t>
  </si>
  <si>
    <t>N2131</t>
  </si>
  <si>
    <t>N2132</t>
  </si>
  <si>
    <t>N2133</t>
  </si>
  <si>
    <t>N2134</t>
  </si>
  <si>
    <t>N2141</t>
  </si>
  <si>
    <t>Industrial and manufacturing engineers &amp; Metallurgical and materials engineers</t>
  </si>
  <si>
    <t>N2143</t>
  </si>
  <si>
    <t>Mining engineers; Geological engineers &amp; Petroleum engineers</t>
  </si>
  <si>
    <t>N2146</t>
  </si>
  <si>
    <t>Aerospace engineers &amp; Other professional engineers, n.e.c.</t>
  </si>
  <si>
    <t>N2151</t>
  </si>
  <si>
    <t>N2152</t>
  </si>
  <si>
    <t>Landscape architects; Urban and land use planners &amp; Land surveyors</t>
  </si>
  <si>
    <t>N2161</t>
  </si>
  <si>
    <t>N2171</t>
  </si>
  <si>
    <t>N2210</t>
  </si>
  <si>
    <t>Technical occupations in physical sciences</t>
  </si>
  <si>
    <t>N2221</t>
  </si>
  <si>
    <t>N2222</t>
  </si>
  <si>
    <t>Agricultural and fish products inspectors; Forestry technologists and technician &amp; Conservation and fishery officers</t>
  </si>
  <si>
    <t>N2231</t>
  </si>
  <si>
    <t>Civil engineering technologists and technician</t>
  </si>
  <si>
    <t>N2232</t>
  </si>
  <si>
    <t>Mechanical engineering technologists and technician</t>
  </si>
  <si>
    <t>N2233</t>
  </si>
  <si>
    <t>Industrial engineering and manufacturing technologists and technician</t>
  </si>
  <si>
    <t>N2241</t>
  </si>
  <si>
    <t>Electrical and electronics engineering technologists and technician</t>
  </si>
  <si>
    <t>N2242</t>
  </si>
  <si>
    <t>Electronic service technician (household and business equipment)</t>
  </si>
  <si>
    <t>N2250</t>
  </si>
  <si>
    <t>Technical occupations in architecture, drafting, surveying, geomatics</t>
  </si>
  <si>
    <t>N2261</t>
  </si>
  <si>
    <t>Non-destructive testers and inspection technician; Engineering inspectors and regulatory officers &amp; Inspectors in public and environmental health and occupational health and safety</t>
  </si>
  <si>
    <t>N2264</t>
  </si>
  <si>
    <t>N2281</t>
  </si>
  <si>
    <t>Computer network technician</t>
  </si>
  <si>
    <t>N3012</t>
  </si>
  <si>
    <t>N3114</t>
  </si>
  <si>
    <t>N3234</t>
  </si>
  <si>
    <t>N3413</t>
  </si>
  <si>
    <t>Nurse aides, orderlies and patient service associates &amp; Other assisting occupations in support of health services</t>
  </si>
  <si>
    <t>N4011</t>
  </si>
  <si>
    <t>N4110</t>
  </si>
  <si>
    <t>Judges, lawyers and Quebec notaries</t>
  </si>
  <si>
    <t>N4161</t>
  </si>
  <si>
    <t>N4162</t>
  </si>
  <si>
    <t>Economists and economic policy researchers and analysts &amp; Business development officers and marketing researchers and consultants</t>
  </si>
  <si>
    <t>N4168</t>
  </si>
  <si>
    <t>Program officers unique to government &amp; Other professional occupations in social science, n.e.c.</t>
  </si>
  <si>
    <t>N4212</t>
  </si>
  <si>
    <t>N4311</t>
  </si>
  <si>
    <t>N4312</t>
  </si>
  <si>
    <t>Firefighters &amp; Non-commissioned ranks of the Canadian Forces</t>
  </si>
  <si>
    <t>N5210</t>
  </si>
  <si>
    <t>Technical occupations in libraries, public archives, museums and art galleries</t>
  </si>
  <si>
    <t>N6221</t>
  </si>
  <si>
    <t>N6541</t>
  </si>
  <si>
    <t>N7202</t>
  </si>
  <si>
    <t>N7204</t>
  </si>
  <si>
    <t>N7205</t>
  </si>
  <si>
    <t>N7242</t>
  </si>
  <si>
    <t>Industrial electricians &amp; Power system electricians</t>
  </si>
  <si>
    <t>N7251</t>
  </si>
  <si>
    <t>N7301</t>
  </si>
  <si>
    <t>Contractors and supervisors, mechanic trades &amp; Supervisors, printing and related occupations</t>
  </si>
  <si>
    <t>N7311</t>
  </si>
  <si>
    <t>N7321</t>
  </si>
  <si>
    <t>Automotive service technician, truck and bus mechanics and mechanical repairers</t>
  </si>
  <si>
    <t>N7511</t>
  </si>
  <si>
    <t>N8220</t>
  </si>
  <si>
    <t>Contractors and supervisors, mining, oil and gas</t>
  </si>
  <si>
    <t>N8232</t>
  </si>
  <si>
    <t>N8612</t>
  </si>
  <si>
    <t>N9211</t>
  </si>
  <si>
    <t>Supervisors, mineral and metal processing &amp; Supervisors, petroleum, gas and chemical processing and utilities</t>
  </si>
  <si>
    <t>N9214</t>
  </si>
  <si>
    <t>Supervisors, plastic and rubber products manufacturing; Supervisors, forest products processing &amp; Supervisors, textile, fabric, fur and leather products processing and manufacturing</t>
  </si>
  <si>
    <t>N9240</t>
  </si>
  <si>
    <t>Utilities equipment operators and controllers (incl. Water and waste water treatment plant operators)</t>
  </si>
  <si>
    <t>N9521</t>
  </si>
  <si>
    <t>Aircraft assemblers and aircraft assembly inspectors; Motor vehicle assemblers, inspectors and testers &amp; Mechanical assemblers and inspectors</t>
  </si>
  <si>
    <t>We acknowledge the data or research expertise provided by Prism Economics and Analysis, Gartner TalentNeuron, Statistics Canada, Employment and Social Development Canada, as well as other sources and resources.</t>
  </si>
  <si>
    <t xml:space="preserve">Environmental Job Seekers
[A] </t>
  </si>
  <si>
    <t>Environmental Net Hiring Requirements by 2029 
[B]</t>
  </si>
  <si>
    <t>Labour Shortage (-) /Surplus (+)
[C=A-B]</t>
  </si>
  <si>
    <t>Environmental labour supply and demand/supply gaps were estimated and analyzed for 284 of 293 Canadian Occupational Projection System (COPS) codes in Canada at the 4-digit level. The following table presents environmental labour demand estimates for 85 occupational groupings, including 45 that are mapped to the core environmental workforce. Due to challenges mapping the COPS and NOC occupational systems, we did not develop projections for the remaining nine occupational groups within the COPS model. Therefore an "Other occupations" category and a labour supply summary (i.e., totals) are not available.</t>
  </si>
  <si>
    <r>
      <t xml:space="preserve">Download </t>
    </r>
    <r>
      <rPr>
        <b/>
        <i/>
        <sz val="9"/>
        <color rgb="FF414042"/>
        <rFont val="Open Sans"/>
        <family val="2"/>
      </rPr>
      <t>Canada's Environmental Labour Market Estimates from 2019-2029: Scope and Methodology</t>
    </r>
    <r>
      <rPr>
        <sz val="9"/>
        <color rgb="FF414042"/>
        <rFont val="Open Sans"/>
        <family val="2"/>
      </rPr>
      <t xml:space="preserve"> for more information about this labour market dataset. </t>
    </r>
  </si>
  <si>
    <t xml:space="preserve">To project the market conditions for the environmental labour force over the next ten years, we compared the estimated environmental net hiring requirements to 2029 to the number of environmental job seekers estimated within the same time frame. The estimated number of environmental job seekers was derived using the total job seekers projected from the Canadian Occupational Projection System and ECO Canada’s EnviroShare by occupation or by occupation cluster. </t>
  </si>
  <si>
    <r>
      <t xml:space="preserve">For more information, download our </t>
    </r>
    <r>
      <rPr>
        <b/>
        <i/>
        <sz val="9"/>
        <color rgb="FF414042"/>
        <rFont val="Open Sans"/>
        <family val="2"/>
      </rPr>
      <t>From Recession to Recovery: Environmental Jobs and Hiring Trends in the Decade Ahead</t>
    </r>
    <r>
      <rPr>
        <sz val="9"/>
        <color rgb="FF414042"/>
        <rFont val="Open Sans"/>
        <family val="2"/>
      </rPr>
      <t xml:space="preserve"> and </t>
    </r>
    <r>
      <rPr>
        <b/>
        <i/>
        <sz val="9"/>
        <color rgb="FF414042"/>
        <rFont val="Open Sans"/>
        <family val="2"/>
      </rPr>
      <t>Environmental Labour Market Challenges and Opportunities in the Decade Ahead</t>
    </r>
    <r>
      <rPr>
        <sz val="9"/>
        <color rgb="FF414042"/>
        <rFont val="Open Sans"/>
        <family val="2"/>
      </rPr>
      <t xml:space="preserve"> reports on www.eco.ca.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</si>
</sst>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31">
    <font>
      <sz val="8.25"/>
      <color rgb="FF000000"/>
      <name val="Tahoma"/>
      <family val="2"/>
    </font>
    <font>
      <sz val="8.25"/>
      <color rgb="FF000000"/>
      <name val="Tahoma"/>
      <family val="2"/>
    </font>
    <font>
      <b/>
      <sz val="9"/>
      <color rgb="FF000000"/>
      <name val="Open Sans"/>
      <family val="2"/>
    </font>
    <font>
      <sz val="9"/>
      <color rgb="FF000000"/>
      <name val="Open Sans"/>
      <family val="2"/>
    </font>
    <font>
      <b/>
      <sz val="9"/>
      <color theme="1"/>
      <name val="Open Sans"/>
      <family val="2"/>
    </font>
    <font>
      <b/>
      <sz val="9"/>
      <color theme="0"/>
      <name val="Open Sans"/>
      <family val="2"/>
    </font>
    <font>
      <b/>
      <sz val="8.25"/>
      <color rgb="FF000000"/>
      <name val="Tahoma"/>
      <family val="2"/>
    </font>
    <font>
      <b/>
      <sz val="11"/>
      <color rgb="FF000000"/>
      <name val="PT Serif"/>
      <family val="1"/>
    </font>
    <font>
      <b/>
      <sz val="11"/>
      <color rgb="FF2A2A2A"/>
      <name val="PT Serif"/>
      <family val="1"/>
    </font>
    <font>
      <b/>
      <sz val="9"/>
      <color rgb="FF2A2A2A"/>
      <name val="Open Sans"/>
      <family val="2"/>
    </font>
    <font>
      <sz val="8.25"/>
      <color rgb="FF2A2A2A"/>
      <name val="Tahoma"/>
      <family val="2"/>
    </font>
    <font>
      <sz val="9"/>
      <color rgb="FF2A2A2A"/>
      <name val="Open Sans"/>
      <family val="2"/>
    </font>
    <font>
      <sz val="9"/>
      <color theme="0"/>
      <name val="Open Sans"/>
      <family val="2"/>
    </font>
    <font>
      <sz val="8"/>
      <name val="Tahoma"/>
      <family val="2"/>
    </font>
    <font>
      <sz val="9"/>
      <color rgb="FF414042"/>
      <name val="Open Sans"/>
      <family val="2"/>
    </font>
    <font>
      <sz val="8"/>
      <color rgb="FF000000"/>
      <name val="Open Sans"/>
      <family val="2"/>
    </font>
    <font>
      <b/>
      <sz val="16"/>
      <color rgb="FF286620"/>
      <name val="PT Serif"/>
      <family val="1"/>
    </font>
    <font>
      <u/>
      <sz val="8.25"/>
      <color theme="10"/>
      <name val="Tahoma"/>
      <family val="2"/>
    </font>
    <font>
      <u/>
      <sz val="9"/>
      <color theme="10"/>
      <name val="Open Sans"/>
      <family val="2"/>
    </font>
    <font>
      <b/>
      <u/>
      <sz val="9"/>
      <color rgb="FF70BF44"/>
      <name val="Open Sans"/>
      <family val="2"/>
    </font>
    <font>
      <b/>
      <sz val="10"/>
      <color rgb="FF414042"/>
      <name val="Open Sans"/>
      <family val="2"/>
    </font>
    <font>
      <b/>
      <sz val="11"/>
      <color rgb="FF414042"/>
      <name val="Open Sans"/>
      <family val="2"/>
    </font>
    <font>
      <i/>
      <sz val="9"/>
      <color theme="0"/>
      <name val="Open Sans"/>
      <family val="2"/>
    </font>
    <font>
      <b/>
      <sz val="9"/>
      <color rgb="FF414042"/>
      <name val="Open Sans"/>
      <family val="2"/>
    </font>
    <font>
      <sz val="8.25"/>
      <color rgb="FFEDEDED"/>
      <name val="Tahoma"/>
      <family val="2"/>
    </font>
    <font>
      <sz val="9"/>
      <color theme="1"/>
      <name val="Open Sans"/>
      <family val="2"/>
    </font>
    <font>
      <i/>
      <sz val="9"/>
      <color rgb="FF414042"/>
      <name val="Open Sans"/>
      <family val="2"/>
    </font>
    <font>
      <b/>
      <u/>
      <sz val="9"/>
      <color rgb="FF414042"/>
      <name val="Open Sans"/>
      <family val="2"/>
    </font>
    <font>
      <i/>
      <sz val="9"/>
      <color rgb="FF000000"/>
      <name val="Open Sans"/>
      <family val="2"/>
    </font>
    <font>
      <sz val="9"/>
      <color rgb="FF2A2A2A"/>
      <name val="Open Sans"/>
      <family val="2"/>
    </font>
    <font>
      <b/>
      <i/>
      <sz val="9"/>
      <color rgb="FF414042"/>
      <name val="Open Sans"/>
      <family val="2"/>
    </font>
  </fonts>
  <fills count="9">
    <fill>
      <patternFill patternType="none"/>
    </fill>
    <fill>
      <patternFill patternType="gray125"/>
    </fill>
    <fill>
      <patternFill patternType="solid">
        <fgColor theme="9" tint="0.79998168889431442"/>
        <bgColor theme="6" tint="0.79992065187536243"/>
      </patternFill>
    </fill>
    <fill>
      <patternFill patternType="solid">
        <fgColor theme="9" tint="0.59996337778862885"/>
        <bgColor theme="6" tint="0.79992065187536243"/>
      </patternFill>
    </fill>
    <fill>
      <patternFill patternType="solid">
        <fgColor rgb="FF286620"/>
        <bgColor indexed="64"/>
      </patternFill>
    </fill>
    <fill>
      <patternFill patternType="solid">
        <fgColor rgb="FF293549"/>
        <bgColor indexed="64"/>
      </patternFill>
    </fill>
    <fill>
      <patternFill patternType="solid">
        <fgColor rgb="FF286620"/>
        <bgColor theme="6"/>
      </patternFill>
    </fill>
    <fill>
      <patternFill patternType="solid">
        <fgColor rgb="FFEDEDED"/>
        <bgColor indexed="64"/>
      </patternFill>
    </fill>
    <fill>
      <patternFill patternType="solid">
        <fgColor theme="8" tint="0.79998168889431442"/>
        <bgColor theme="8" tint="0.79998168889431442"/>
      </patternFill>
    </fill>
  </fills>
  <borders count="26">
    <border>
      <left/>
      <right/>
      <top/>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4506668294322"/>
      </left>
      <right style="thin">
        <color theme="6" tint="0.39994506668294322"/>
      </right>
      <top style="thin">
        <color theme="6" tint="0.39997558519241921"/>
      </top>
      <bottom style="thin">
        <color theme="6" tint="0.39997558519241921"/>
      </bottom>
      <diagonal/>
    </border>
    <border>
      <left/>
      <right/>
      <top/>
      <bottom style="thin">
        <color rgb="FF293549"/>
      </bottom>
      <diagonal/>
    </border>
    <border>
      <left/>
      <right/>
      <top style="thin">
        <color rgb="FF293549"/>
      </top>
      <bottom/>
      <diagonal/>
    </border>
    <border>
      <left style="thin">
        <color rgb="FF293549"/>
      </left>
      <right/>
      <top style="thin">
        <color rgb="FF293549"/>
      </top>
      <bottom/>
      <diagonal/>
    </border>
    <border>
      <left/>
      <right style="thin">
        <color rgb="FF293549"/>
      </right>
      <top style="thin">
        <color rgb="FF293549"/>
      </top>
      <bottom/>
      <diagonal/>
    </border>
    <border>
      <left style="thin">
        <color rgb="FF293549"/>
      </left>
      <right/>
      <top/>
      <bottom/>
      <diagonal/>
    </border>
    <border>
      <left/>
      <right style="thin">
        <color rgb="FF293549"/>
      </right>
      <top/>
      <bottom/>
      <diagonal/>
    </border>
    <border>
      <left style="thin">
        <color rgb="FF293549"/>
      </left>
      <right/>
      <top/>
      <bottom style="thin">
        <color rgb="FF293549"/>
      </bottom>
      <diagonal/>
    </border>
    <border>
      <left/>
      <right style="thin">
        <color rgb="FF293549"/>
      </right>
      <top/>
      <bottom style="thin">
        <color rgb="FF293549"/>
      </bottom>
      <diagonal/>
    </border>
    <border>
      <left style="thin">
        <color theme="6" tint="0.39997558519241921"/>
      </left>
      <right/>
      <top/>
      <bottom/>
      <diagonal/>
    </border>
    <border>
      <left/>
      <right style="thin">
        <color theme="6" tint="0.39994506668294322"/>
      </right>
      <top/>
      <bottom/>
      <diagonal/>
    </border>
    <border>
      <left style="thin">
        <color theme="6" tint="0.39994506668294322"/>
      </left>
      <right style="thin">
        <color theme="6" tint="0.39994506668294322"/>
      </right>
      <top/>
      <bottom style="thin">
        <color theme="6" tint="0.39997558519241921"/>
      </bottom>
      <diagonal/>
    </border>
    <border>
      <left style="thin">
        <color rgb="FF286620"/>
      </left>
      <right/>
      <top style="thin">
        <color rgb="FF286620"/>
      </top>
      <bottom style="thin">
        <color rgb="FF286620"/>
      </bottom>
      <diagonal/>
    </border>
    <border>
      <left/>
      <right/>
      <top style="thin">
        <color rgb="FF286620"/>
      </top>
      <bottom style="thin">
        <color rgb="FF286620"/>
      </bottom>
      <diagonal/>
    </border>
    <border>
      <left/>
      <right style="thin">
        <color rgb="FF286620"/>
      </right>
      <top style="thin">
        <color rgb="FF286620"/>
      </top>
      <bottom style="thin">
        <color rgb="FF286620"/>
      </bottom>
      <diagonal/>
    </border>
    <border>
      <left/>
      <right/>
      <top/>
      <bottom style="thin">
        <color rgb="FF286620"/>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rgb="FF286620"/>
      </left>
      <right/>
      <top/>
      <bottom style="thin">
        <color rgb="FF286620"/>
      </bottom>
      <diagonal/>
    </border>
    <border>
      <left/>
      <right style="thin">
        <color rgb="FF286620"/>
      </right>
      <top/>
      <bottom style="thin">
        <color rgb="FF286620"/>
      </bottom>
      <diagonal/>
    </border>
    <border>
      <left/>
      <right/>
      <top style="thin">
        <color theme="8" tint="0.39997558519241921"/>
      </top>
      <bottom style="thin">
        <color theme="8" tint="0.3999755851924192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cellStyleXfs>
  <cellXfs count="169">
    <xf numFmtId="0" fontId="0" fillId="0" borderId="0" xfId="0"/>
    <xf numFmtId="0" fontId="2" fillId="0" borderId="0" xfId="0" applyFont="1"/>
    <xf numFmtId="0" fontId="3" fillId="0" borderId="0" xfId="0" applyFont="1"/>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horizontal="center"/>
    </xf>
    <xf numFmtId="9" fontId="3" fillId="0" borderId="0" xfId="2" applyFont="1" applyAlignment="1">
      <alignment horizontal="center"/>
    </xf>
    <xf numFmtId="3" fontId="3" fillId="0" borderId="0" xfId="2" applyNumberFormat="1" applyFont="1" applyAlignment="1">
      <alignment horizontal="center"/>
    </xf>
    <xf numFmtId="3" fontId="3" fillId="0" borderId="0" xfId="1"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0" fontId="6" fillId="0" borderId="0" xfId="0" applyFont="1"/>
    <xf numFmtId="0" fontId="7" fillId="0" borderId="0" xfId="0" applyFont="1"/>
    <xf numFmtId="0" fontId="0" fillId="0" borderId="0" xfId="0" applyAlignment="1">
      <alignment horizontal="center"/>
    </xf>
    <xf numFmtId="165" fontId="0" fillId="0" borderId="0" xfId="1" applyNumberFormat="1" applyFont="1" applyAlignment="1">
      <alignment horizontal="center"/>
    </xf>
    <xf numFmtId="165" fontId="3" fillId="0" borderId="0" xfId="1" applyNumberFormat="1" applyFont="1" applyAlignment="1">
      <alignment horizontal="center"/>
    </xf>
    <xf numFmtId="9" fontId="0" fillId="0" borderId="0" xfId="2" applyFont="1" applyAlignment="1">
      <alignment horizontal="center"/>
    </xf>
    <xf numFmtId="165" fontId="0" fillId="0" borderId="0" xfId="0" applyNumberFormat="1" applyAlignment="1">
      <alignment horizontal="center"/>
    </xf>
    <xf numFmtId="165" fontId="3" fillId="0" borderId="0" xfId="0" applyNumberFormat="1" applyFont="1" applyAlignment="1">
      <alignment horizontal="center"/>
    </xf>
    <xf numFmtId="164" fontId="3" fillId="0" borderId="0" xfId="2" applyNumberFormat="1" applyFont="1" applyAlignment="1">
      <alignment horizontal="center" vertical="center"/>
    </xf>
    <xf numFmtId="0" fontId="4" fillId="0" borderId="0" xfId="0" applyFont="1" applyFill="1" applyBorder="1"/>
    <xf numFmtId="0" fontId="4" fillId="0" borderId="0" xfId="0" applyFont="1" applyFill="1" applyBorder="1" applyAlignment="1">
      <alignment horizontal="center"/>
    </xf>
    <xf numFmtId="0" fontId="4" fillId="3" borderId="3" xfId="0" applyFont="1" applyFill="1" applyBorder="1" applyAlignment="1">
      <alignment horizontal="center"/>
    </xf>
    <xf numFmtId="3" fontId="4" fillId="3" borderId="3" xfId="1" applyNumberFormat="1" applyFont="1" applyFill="1" applyBorder="1" applyAlignment="1">
      <alignment horizontal="center"/>
    </xf>
    <xf numFmtId="0" fontId="2" fillId="5" borderId="0" xfId="0" applyFont="1" applyFill="1" applyAlignment="1">
      <alignment vertical="center" wrapText="1"/>
    </xf>
    <xf numFmtId="0" fontId="2" fillId="5" borderId="0" xfId="0" applyFont="1" applyFill="1" applyAlignment="1">
      <alignment horizontal="center" vertical="center" wrapText="1"/>
    </xf>
    <xf numFmtId="3" fontId="2" fillId="5" borderId="0" xfId="1" applyNumberFormat="1" applyFont="1" applyFill="1" applyAlignment="1">
      <alignment horizontal="center" vertical="center" wrapText="1"/>
    </xf>
    <xf numFmtId="0" fontId="9" fillId="2" borderId="3" xfId="0" applyFont="1" applyFill="1" applyBorder="1" applyAlignment="1">
      <alignment horizontal="center"/>
    </xf>
    <xf numFmtId="3" fontId="9" fillId="2" borderId="3" xfId="1" applyNumberFormat="1" applyFont="1" applyFill="1" applyBorder="1" applyAlignment="1">
      <alignment horizontal="center"/>
    </xf>
    <xf numFmtId="0" fontId="10" fillId="0" borderId="0" xfId="0" applyFont="1"/>
    <xf numFmtId="0" fontId="9" fillId="3" borderId="3" xfId="0" applyFont="1" applyFill="1" applyBorder="1" applyAlignment="1">
      <alignment horizontal="center"/>
    </xf>
    <xf numFmtId="3" fontId="9" fillId="3" borderId="3" xfId="1" applyNumberFormat="1" applyFont="1" applyFill="1" applyBorder="1" applyAlignment="1">
      <alignment horizontal="center"/>
    </xf>
    <xf numFmtId="3" fontId="9" fillId="3" borderId="3" xfId="1" applyNumberFormat="1" applyFont="1" applyFill="1" applyBorder="1" applyAlignment="1">
      <alignment horizontal="center" wrapText="1"/>
    </xf>
    <xf numFmtId="0" fontId="11" fillId="0" borderId="0" xfId="0" applyFont="1" applyFill="1"/>
    <xf numFmtId="0" fontId="11" fillId="0" borderId="0" xfId="0" applyFont="1" applyAlignment="1">
      <alignment horizontal="center"/>
    </xf>
    <xf numFmtId="3" fontId="11" fillId="0" borderId="0" xfId="1" applyNumberFormat="1" applyFont="1" applyAlignment="1">
      <alignment horizontal="center"/>
    </xf>
    <xf numFmtId="0" fontId="11" fillId="0" borderId="0" xfId="0" applyFont="1"/>
    <xf numFmtId="0" fontId="11" fillId="0" borderId="0" xfId="0" applyFont="1" applyAlignment="1">
      <alignment horizontal="center" wrapText="1"/>
    </xf>
    <xf numFmtId="0" fontId="5" fillId="6" borderId="1" xfId="0" applyFont="1" applyFill="1" applyBorder="1" applyAlignment="1">
      <alignment horizontal="center" vertical="center" wrapText="1"/>
    </xf>
    <xf numFmtId="3" fontId="5" fillId="6" borderId="1" xfId="1" applyNumberFormat="1" applyFont="1" applyFill="1" applyBorder="1" applyAlignment="1">
      <alignment horizontal="center" vertical="center" wrapText="1"/>
    </xf>
    <xf numFmtId="3" fontId="5" fillId="6" borderId="2" xfId="1" applyNumberFormat="1" applyFont="1" applyFill="1" applyBorder="1" applyAlignment="1">
      <alignment horizontal="center" vertical="center" wrapText="1"/>
    </xf>
    <xf numFmtId="0" fontId="2" fillId="5" borderId="0" xfId="0" applyFont="1" applyFill="1" applyAlignment="1">
      <alignment horizontal="left" vertical="center"/>
    </xf>
    <xf numFmtId="0" fontId="2" fillId="5" borderId="0" xfId="0" applyFont="1" applyFill="1" applyAlignment="1">
      <alignment horizontal="center" vertical="center"/>
    </xf>
    <xf numFmtId="0" fontId="2" fillId="5" borderId="0" xfId="0" applyFont="1" applyFill="1" applyAlignment="1">
      <alignment horizontal="left" vertical="center" wrapText="1"/>
    </xf>
    <xf numFmtId="0" fontId="4" fillId="2" borderId="14" xfId="0" applyFont="1" applyFill="1" applyBorder="1" applyAlignment="1">
      <alignment horizontal="center"/>
    </xf>
    <xf numFmtId="3" fontId="4" fillId="2" borderId="14" xfId="1" applyNumberFormat="1" applyFont="1" applyFill="1" applyBorder="1" applyAlignment="1">
      <alignment horizontal="center"/>
    </xf>
    <xf numFmtId="0" fontId="5" fillId="4" borderId="15" xfId="0" applyFont="1" applyFill="1" applyBorder="1" applyAlignment="1">
      <alignment horizontal="center" vertical="center" wrapText="1"/>
    </xf>
    <xf numFmtId="3" fontId="5" fillId="4" borderId="16" xfId="1" applyNumberFormat="1" applyFont="1" applyFill="1" applyBorder="1" applyAlignment="1">
      <alignment horizontal="center" vertical="center" wrapText="1"/>
    </xf>
    <xf numFmtId="3" fontId="5" fillId="4" borderId="17" xfId="1" applyNumberFormat="1" applyFont="1" applyFill="1" applyBorder="1" applyAlignment="1">
      <alignment horizontal="center" vertical="center" wrapText="1"/>
    </xf>
    <xf numFmtId="0" fontId="9" fillId="2" borderId="14" xfId="0" applyFont="1" applyFill="1" applyBorder="1" applyAlignment="1">
      <alignment horizontal="center"/>
    </xf>
    <xf numFmtId="3" fontId="9" fillId="2" borderId="14" xfId="1" applyNumberFormat="1" applyFont="1" applyFill="1" applyBorder="1" applyAlignment="1">
      <alignment horizontal="center"/>
    </xf>
    <xf numFmtId="0" fontId="5" fillId="6" borderId="16" xfId="0" applyFont="1" applyFill="1" applyBorder="1" applyAlignment="1">
      <alignment horizontal="center" vertical="center" wrapText="1"/>
    </xf>
    <xf numFmtId="3" fontId="5" fillId="6" borderId="16" xfId="1" applyNumberFormat="1" applyFont="1" applyFill="1" applyBorder="1" applyAlignment="1">
      <alignment horizontal="center" vertical="center" wrapText="1"/>
    </xf>
    <xf numFmtId="3" fontId="5" fillId="6" borderId="17" xfId="1" applyNumberFormat="1" applyFont="1" applyFill="1" applyBorder="1" applyAlignment="1">
      <alignment horizontal="center" vertical="center" wrapText="1"/>
    </xf>
    <xf numFmtId="0" fontId="10" fillId="0" borderId="0" xfId="0" applyFont="1" applyAlignment="1">
      <alignment horizontal="center"/>
    </xf>
    <xf numFmtId="0" fontId="10" fillId="0" borderId="0" xfId="0" applyFont="1" applyAlignment="1">
      <alignment horizontal="left" wrapText="1"/>
    </xf>
    <xf numFmtId="165" fontId="10" fillId="0" borderId="0" xfId="1" applyNumberFormat="1" applyFont="1" applyAlignment="1">
      <alignment horizontal="center"/>
    </xf>
    <xf numFmtId="3" fontId="11" fillId="0" borderId="0" xfId="2" applyNumberFormat="1" applyFont="1" applyAlignment="1">
      <alignment horizontal="center"/>
    </xf>
    <xf numFmtId="0" fontId="2" fillId="0" borderId="0" xfId="0" applyFont="1" applyFill="1" applyAlignment="1">
      <alignment horizontal="center" vertical="center"/>
    </xf>
    <xf numFmtId="0" fontId="11" fillId="0" borderId="0" xfId="0" applyFont="1" applyFill="1" applyAlignment="1">
      <alignment horizontal="center"/>
    </xf>
    <xf numFmtId="0" fontId="11" fillId="0" borderId="0" xfId="0" applyFont="1" applyFill="1" applyAlignment="1">
      <alignment horizontal="center" wrapText="1"/>
    </xf>
    <xf numFmtId="3" fontId="11" fillId="0" borderId="0" xfId="1" applyNumberFormat="1" applyFont="1" applyFill="1" applyAlignment="1">
      <alignment horizontal="center"/>
    </xf>
    <xf numFmtId="3" fontId="11" fillId="0" borderId="0" xfId="2" applyNumberFormat="1" applyFont="1" applyFill="1" applyAlignment="1">
      <alignment horizontal="center"/>
    </xf>
    <xf numFmtId="3" fontId="9" fillId="2" borderId="14" xfId="1" applyNumberFormat="1" applyFont="1" applyFill="1" applyBorder="1" applyAlignment="1">
      <alignment horizontal="center" wrapText="1"/>
    </xf>
    <xf numFmtId="0" fontId="3" fillId="0" borderId="18" xfId="0" applyFont="1" applyBorder="1" applyAlignment="1">
      <alignment horizontal="center"/>
    </xf>
    <xf numFmtId="0" fontId="0" fillId="0" borderId="0" xfId="0" applyAlignment="1">
      <alignment wrapText="1"/>
    </xf>
    <xf numFmtId="0" fontId="0" fillId="0" borderId="21" xfId="0" applyBorder="1"/>
    <xf numFmtId="0" fontId="16" fillId="0" borderId="0" xfId="0" applyFont="1" applyBorder="1" applyAlignment="1"/>
    <xf numFmtId="0" fontId="14" fillId="0" borderId="0" xfId="0" applyFont="1" applyBorder="1" applyAlignment="1">
      <alignment horizontal="left" vertical="center" wrapText="1"/>
    </xf>
    <xf numFmtId="0" fontId="0" fillId="0" borderId="0" xfId="0" applyBorder="1"/>
    <xf numFmtId="0" fontId="0" fillId="0" borderId="0" xfId="0" applyBorder="1" applyAlignment="1">
      <alignment wrapText="1"/>
    </xf>
    <xf numFmtId="0" fontId="14" fillId="0" borderId="0" xfId="0" applyFont="1" applyBorder="1" applyAlignment="1">
      <alignment vertical="center" wrapText="1"/>
    </xf>
    <xf numFmtId="0" fontId="0" fillId="0" borderId="21" xfId="0" applyBorder="1" applyAlignment="1">
      <alignment vertical="center"/>
    </xf>
    <xf numFmtId="0" fontId="0" fillId="0" borderId="0" xfId="0" applyAlignment="1">
      <alignment horizontal="left" indent="1"/>
    </xf>
    <xf numFmtId="0" fontId="14" fillId="0" borderId="21" xfId="0" applyFont="1" applyBorder="1" applyAlignment="1">
      <alignment horizontal="left" vertical="center" wrapText="1" indent="1"/>
    </xf>
    <xf numFmtId="0" fontId="16" fillId="0" borderId="21" xfId="0" applyFont="1" applyBorder="1" applyAlignment="1">
      <alignment horizontal="left" vertical="center" indent="1"/>
    </xf>
    <xf numFmtId="0" fontId="0" fillId="0" borderId="21" xfId="0" applyBorder="1" applyAlignment="1">
      <alignment horizontal="left" vertical="center" indent="1"/>
    </xf>
    <xf numFmtId="0" fontId="14" fillId="0" borderId="22" xfId="0" applyFont="1" applyBorder="1" applyAlignment="1">
      <alignment horizontal="left" vertical="center" wrapText="1" indent="1"/>
    </xf>
    <xf numFmtId="0" fontId="14" fillId="0" borderId="0" xfId="0" applyFont="1" applyAlignment="1">
      <alignment horizontal="left" vertical="center" wrapText="1" indent="1"/>
    </xf>
    <xf numFmtId="0" fontId="18" fillId="0" borderId="21" xfId="3" applyFont="1" applyBorder="1" applyAlignment="1">
      <alignment horizontal="left" vertical="center" wrapText="1" indent="1"/>
    </xf>
    <xf numFmtId="0" fontId="20" fillId="0" borderId="21" xfId="0" applyFont="1" applyBorder="1" applyAlignment="1">
      <alignment horizontal="left" indent="3"/>
    </xf>
    <xf numFmtId="0" fontId="20" fillId="0" borderId="21" xfId="0" applyFont="1" applyBorder="1" applyAlignment="1">
      <alignment horizontal="left" indent="4"/>
    </xf>
    <xf numFmtId="0" fontId="20" fillId="0" borderId="21" xfId="0" applyFont="1" applyBorder="1"/>
    <xf numFmtId="0" fontId="20" fillId="0" borderId="21" xfId="3" applyFont="1" applyBorder="1" applyAlignment="1">
      <alignment horizontal="left" indent="3"/>
    </xf>
    <xf numFmtId="0" fontId="20" fillId="0" borderId="21" xfId="3" applyFont="1" applyBorder="1" applyAlignment="1">
      <alignment horizontal="left" indent="4"/>
    </xf>
    <xf numFmtId="0" fontId="21" fillId="0" borderId="21" xfId="3" applyFont="1" applyBorder="1" applyAlignment="1">
      <alignment horizontal="left" indent="3"/>
    </xf>
    <xf numFmtId="0" fontId="21" fillId="0" borderId="21" xfId="0" applyFont="1" applyBorder="1" applyAlignment="1">
      <alignment horizontal="left" indent="3"/>
    </xf>
    <xf numFmtId="0" fontId="20" fillId="0" borderId="21" xfId="3" applyFont="1" applyBorder="1" applyAlignment="1">
      <alignment horizontal="left" indent="5"/>
    </xf>
    <xf numFmtId="0" fontId="5" fillId="6" borderId="18" xfId="0" applyFont="1" applyFill="1" applyBorder="1" applyAlignment="1">
      <alignment horizontal="center" vertical="center" wrapText="1"/>
    </xf>
    <xf numFmtId="3" fontId="5" fillId="6" borderId="18" xfId="1" applyNumberFormat="1" applyFont="1" applyFill="1" applyBorder="1" applyAlignment="1">
      <alignment horizontal="center" vertical="center" wrapText="1"/>
    </xf>
    <xf numFmtId="3" fontId="5" fillId="6" borderId="24" xfId="1" applyNumberFormat="1" applyFont="1" applyFill="1" applyBorder="1" applyAlignment="1">
      <alignment horizontal="center" vertical="center" wrapText="1"/>
    </xf>
    <xf numFmtId="0" fontId="3" fillId="0" borderId="0" xfId="0" applyFont="1" applyFill="1" applyBorder="1" applyAlignment="1">
      <alignment horizontal="left" vertical="center" wrapText="1" indent="1"/>
    </xf>
    <xf numFmtId="0" fontId="14" fillId="0" borderId="21" xfId="0" applyFont="1" applyBorder="1" applyAlignment="1">
      <alignment horizontal="left" vertical="top" wrapText="1" indent="1"/>
    </xf>
    <xf numFmtId="0" fontId="14" fillId="0" borderId="21" xfId="0" applyFont="1" applyBorder="1" applyAlignment="1">
      <alignment horizontal="left" vertical="top" wrapText="1" indent="3"/>
    </xf>
    <xf numFmtId="165" fontId="24" fillId="7" borderId="0" xfId="1" applyNumberFormat="1" applyFont="1" applyFill="1" applyBorder="1" applyAlignment="1">
      <alignment horizontal="center"/>
    </xf>
    <xf numFmtId="0" fontId="3" fillId="7" borderId="0" xfId="0" applyFont="1" applyFill="1" applyBorder="1" applyAlignment="1">
      <alignment horizontal="left" vertical="center" wrapText="1" indent="5"/>
    </xf>
    <xf numFmtId="3" fontId="3" fillId="0" borderId="0" xfId="2" applyNumberFormat="1" applyFont="1" applyFill="1" applyAlignment="1">
      <alignment horizontal="center"/>
    </xf>
    <xf numFmtId="3" fontId="3" fillId="0" borderId="0" xfId="1" applyNumberFormat="1" applyFont="1" applyFill="1" applyAlignment="1">
      <alignment horizontal="center"/>
    </xf>
    <xf numFmtId="165" fontId="24" fillId="0" borderId="0" xfId="1" applyNumberFormat="1" applyFont="1" applyFill="1" applyBorder="1" applyAlignment="1">
      <alignment horizontal="center"/>
    </xf>
    <xf numFmtId="0" fontId="3" fillId="0" borderId="0" xfId="0" applyFont="1" applyFill="1" applyAlignment="1">
      <alignment horizontal="left" vertical="center" wrapText="1" indent="1"/>
    </xf>
    <xf numFmtId="0" fontId="3" fillId="0" borderId="0" xfId="0" applyFont="1" applyFill="1" applyAlignment="1">
      <alignment horizontal="left" vertical="center" wrapText="1" indent="5"/>
    </xf>
    <xf numFmtId="0" fontId="3" fillId="0" borderId="0" xfId="0" applyFont="1" applyFill="1" applyBorder="1" applyAlignment="1">
      <alignment horizontal="left" vertical="center" wrapText="1" indent="5"/>
    </xf>
    <xf numFmtId="3" fontId="5" fillId="0" borderId="0" xfId="1" applyNumberFormat="1" applyFont="1" applyFill="1" applyBorder="1" applyAlignment="1">
      <alignment horizontal="center" vertical="center" wrapText="1"/>
    </xf>
    <xf numFmtId="3" fontId="4" fillId="0" borderId="0" xfId="1" applyNumberFormat="1" applyFont="1" applyFill="1" applyBorder="1" applyAlignment="1">
      <alignment horizontal="center"/>
    </xf>
    <xf numFmtId="165" fontId="0" fillId="0" borderId="0" xfId="1" applyNumberFormat="1" applyFont="1" applyFill="1" applyAlignment="1">
      <alignment horizontal="center"/>
    </xf>
    <xf numFmtId="3" fontId="3" fillId="0" borderId="0" xfId="0" applyNumberFormat="1" applyFont="1" applyFill="1" applyAlignment="1">
      <alignment horizontal="center"/>
    </xf>
    <xf numFmtId="0" fontId="25" fillId="8" borderId="25" xfId="0" applyFont="1" applyFill="1" applyBorder="1" applyAlignment="1">
      <alignment horizontal="center" vertical="center"/>
    </xf>
    <xf numFmtId="0" fontId="25" fillId="8" borderId="25" xfId="0" applyFont="1" applyFill="1" applyBorder="1" applyAlignment="1">
      <alignment vertical="center" wrapText="1"/>
    </xf>
    <xf numFmtId="0" fontId="25" fillId="0" borderId="25" xfId="0" applyFont="1" applyBorder="1" applyAlignment="1">
      <alignment horizontal="center" vertical="center"/>
    </xf>
    <xf numFmtId="0" fontId="25" fillId="0" borderId="25" xfId="0" applyFont="1" applyBorder="1" applyAlignment="1">
      <alignment vertical="center" wrapText="1"/>
    </xf>
    <xf numFmtId="0" fontId="3" fillId="0" borderId="0" xfId="0" applyFont="1" applyFill="1"/>
    <xf numFmtId="0" fontId="26" fillId="0" borderId="21" xfId="0" applyFont="1" applyBorder="1" applyAlignment="1">
      <alignment horizontal="left" vertical="top" wrapText="1" indent="1"/>
    </xf>
    <xf numFmtId="0" fontId="0" fillId="0" borderId="0" xfId="0" applyAlignment="1">
      <alignment horizontal="center"/>
    </xf>
    <xf numFmtId="0" fontId="0" fillId="0" borderId="0" xfId="0" applyAlignment="1">
      <alignment horizontal="center"/>
    </xf>
    <xf numFmtId="0" fontId="29" fillId="0" borderId="0" xfId="0" applyFont="1"/>
    <xf numFmtId="0" fontId="24" fillId="7" borderId="0" xfId="0" applyFont="1"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8" fillId="0" borderId="0" xfId="0" applyFont="1" applyFill="1" applyAlignment="1">
      <alignment horizontal="center"/>
    </xf>
    <xf numFmtId="0" fontId="3" fillId="0"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9" fillId="2" borderId="13" xfId="0" applyFont="1" applyFill="1" applyBorder="1" applyAlignment="1">
      <alignment horizontal="center"/>
    </xf>
    <xf numFmtId="0" fontId="9" fillId="3" borderId="13" xfId="0" applyFont="1" applyFill="1" applyBorder="1" applyAlignment="1">
      <alignment horizontal="center"/>
    </xf>
    <xf numFmtId="0" fontId="14" fillId="0" borderId="21" xfId="0" applyFont="1" applyFill="1" applyBorder="1" applyAlignment="1">
      <alignment horizontal="left" vertical="top" wrapText="1" indent="1"/>
    </xf>
    <xf numFmtId="0" fontId="14" fillId="0" borderId="0" xfId="0" applyFont="1" applyFill="1" applyBorder="1" applyAlignment="1">
      <alignment horizontal="left" vertical="top" wrapText="1" indent="1"/>
    </xf>
    <xf numFmtId="0" fontId="27" fillId="0" borderId="21" xfId="0" applyFont="1" applyFill="1" applyBorder="1" applyAlignment="1">
      <alignment horizontal="left" vertical="top" wrapText="1" indent="1"/>
    </xf>
    <xf numFmtId="0" fontId="14" fillId="0" borderId="21" xfId="3" applyFont="1" applyBorder="1" applyAlignment="1">
      <alignment horizontal="left" vertical="top" wrapText="1" indent="1"/>
    </xf>
    <xf numFmtId="0" fontId="14" fillId="0" borderId="21" xfId="0" applyFont="1" applyFill="1" applyBorder="1" applyAlignment="1">
      <alignment horizontal="left" vertical="center" wrapText="1" indent="1"/>
    </xf>
    <xf numFmtId="0" fontId="21" fillId="0" borderId="21" xfId="3" applyFont="1" applyFill="1" applyBorder="1" applyAlignment="1">
      <alignment horizontal="left" indent="3"/>
    </xf>
    <xf numFmtId="0" fontId="14" fillId="0" borderId="0" xfId="3" applyFont="1" applyFill="1" applyBorder="1" applyAlignment="1">
      <alignment horizontal="left" vertical="top" wrapText="1" indent="1"/>
    </xf>
    <xf numFmtId="0" fontId="12" fillId="4" borderId="6" xfId="0" applyFont="1" applyFill="1" applyBorder="1" applyAlignment="1">
      <alignment horizontal="left" vertical="center" wrapText="1" indent="1"/>
    </xf>
    <xf numFmtId="0" fontId="12" fillId="4" borderId="5" xfId="0" applyFont="1" applyFill="1" applyBorder="1" applyAlignment="1">
      <alignment horizontal="left" vertical="center" wrapText="1" indent="1"/>
    </xf>
    <xf numFmtId="0" fontId="12" fillId="4" borderId="7" xfId="0" applyFont="1" applyFill="1" applyBorder="1" applyAlignment="1">
      <alignment horizontal="left" vertical="center" wrapText="1" indent="1"/>
    </xf>
    <xf numFmtId="0" fontId="12" fillId="4" borderId="8" xfId="0" applyFont="1" applyFill="1" applyBorder="1" applyAlignment="1">
      <alignment horizontal="left" vertical="center" wrapText="1" indent="1"/>
    </xf>
    <xf numFmtId="0" fontId="12" fillId="4" borderId="0" xfId="0" applyFont="1" applyFill="1" applyBorder="1" applyAlignment="1">
      <alignment horizontal="left" vertical="center" wrapText="1" indent="1"/>
    </xf>
    <xf numFmtId="0" fontId="12" fillId="4" borderId="9" xfId="0" applyFont="1" applyFill="1" applyBorder="1" applyAlignment="1">
      <alignment horizontal="left" vertical="center" wrapText="1" indent="1"/>
    </xf>
    <xf numFmtId="0" fontId="12" fillId="4" borderId="10" xfId="0" applyFont="1" applyFill="1" applyBorder="1" applyAlignment="1">
      <alignment horizontal="left" vertical="center" wrapText="1" indent="1"/>
    </xf>
    <xf numFmtId="0" fontId="12" fillId="4" borderId="4" xfId="0" applyFont="1" applyFill="1" applyBorder="1" applyAlignment="1">
      <alignment horizontal="left" vertical="center" wrapText="1" indent="1"/>
    </xf>
    <xf numFmtId="0" fontId="12" fillId="4" borderId="11" xfId="0" applyFont="1" applyFill="1" applyBorder="1" applyAlignment="1">
      <alignment horizontal="left" vertical="center" wrapText="1" indent="1"/>
    </xf>
    <xf numFmtId="0" fontId="5" fillId="4" borderId="15" xfId="0" applyFont="1" applyFill="1" applyBorder="1" applyAlignment="1">
      <alignment horizontal="left" vertical="center" wrapText="1"/>
    </xf>
    <xf numFmtId="0" fontId="5" fillId="4" borderId="17" xfId="0" applyFont="1" applyFill="1" applyBorder="1" applyAlignment="1">
      <alignment horizontal="left" vertical="center" wrapText="1"/>
    </xf>
    <xf numFmtId="0" fontId="7" fillId="0" borderId="0" xfId="0" applyFont="1" applyAlignment="1">
      <alignment horizontal="left"/>
    </xf>
    <xf numFmtId="0" fontId="4" fillId="2" borderId="12" xfId="0" applyFont="1" applyFill="1" applyBorder="1" applyAlignment="1">
      <alignment horizontal="left"/>
    </xf>
    <xf numFmtId="0" fontId="4" fillId="2" borderId="13" xfId="0" applyFont="1" applyFill="1" applyBorder="1" applyAlignment="1">
      <alignment horizontal="left"/>
    </xf>
    <xf numFmtId="0" fontId="4" fillId="3" borderId="12" xfId="0" applyFont="1" applyFill="1" applyBorder="1" applyAlignment="1">
      <alignment horizontal="left"/>
    </xf>
    <xf numFmtId="0" fontId="4" fillId="3" borderId="13" xfId="0" applyFont="1" applyFill="1" applyBorder="1" applyAlignment="1">
      <alignment horizontal="left"/>
    </xf>
    <xf numFmtId="0" fontId="3" fillId="0" borderId="0" xfId="0" applyFont="1" applyBorder="1" applyAlignment="1">
      <alignment horizontal="center"/>
    </xf>
    <xf numFmtId="0" fontId="3" fillId="7" borderId="0" xfId="0" applyFont="1" applyFill="1" applyAlignment="1">
      <alignment horizontal="left" vertical="center" wrapText="1" indent="5"/>
    </xf>
    <xf numFmtId="0" fontId="3" fillId="7" borderId="0" xfId="0" applyFont="1" applyFill="1" applyAlignment="1">
      <alignment horizontal="left" vertical="center" wrapText="1" indent="1"/>
    </xf>
    <xf numFmtId="0" fontId="24" fillId="7" borderId="0" xfId="0" applyFont="1" applyFill="1" applyBorder="1" applyAlignment="1">
      <alignment horizontal="center"/>
    </xf>
    <xf numFmtId="0" fontId="8" fillId="0" borderId="0" xfId="0" applyFont="1" applyAlignment="1">
      <alignment horizontal="left"/>
    </xf>
    <xf numFmtId="0" fontId="5" fillId="6" borderId="23" xfId="0" applyFont="1" applyFill="1" applyBorder="1" applyAlignment="1">
      <alignment horizontal="left" vertical="center" wrapText="1"/>
    </xf>
    <xf numFmtId="0" fontId="5" fillId="6" borderId="18" xfId="0" applyFont="1" applyFill="1" applyBorder="1" applyAlignment="1">
      <alignment horizontal="left" vertical="center" wrapText="1"/>
    </xf>
    <xf numFmtId="0" fontId="9" fillId="2" borderId="12" xfId="0" applyFont="1" applyFill="1" applyBorder="1" applyAlignment="1">
      <alignment horizontal="left"/>
    </xf>
    <xf numFmtId="0" fontId="9" fillId="2" borderId="13" xfId="0" applyFont="1" applyFill="1" applyBorder="1" applyAlignment="1">
      <alignment horizontal="left"/>
    </xf>
    <xf numFmtId="0" fontId="9" fillId="3" borderId="12" xfId="0" applyFont="1" applyFill="1" applyBorder="1" applyAlignment="1">
      <alignment horizontal="left"/>
    </xf>
    <xf numFmtId="0" fontId="9" fillId="3" borderId="13" xfId="0" applyFont="1" applyFill="1" applyBorder="1" applyAlignment="1">
      <alignment horizontal="left"/>
    </xf>
    <xf numFmtId="0" fontId="0" fillId="0" borderId="0" xfId="0" applyBorder="1" applyAlignment="1">
      <alignment horizontal="center"/>
    </xf>
    <xf numFmtId="0" fontId="5" fillId="6" borderId="15" xfId="0" applyFont="1" applyFill="1" applyBorder="1" applyAlignment="1">
      <alignment horizontal="left" vertical="center" wrapText="1"/>
    </xf>
    <xf numFmtId="0" fontId="5" fillId="6" borderId="16" xfId="0" applyFont="1" applyFill="1" applyBorder="1" applyAlignment="1">
      <alignment horizontal="left" vertical="center" wrapText="1"/>
    </xf>
    <xf numFmtId="0" fontId="0" fillId="0" borderId="0" xfId="0" applyAlignment="1">
      <alignment horizontal="left"/>
    </xf>
    <xf numFmtId="0" fontId="5" fillId="6" borderId="19" xfId="0" applyFont="1" applyFill="1" applyBorder="1" applyAlignment="1">
      <alignment horizontal="left" vertical="center" wrapText="1"/>
    </xf>
    <xf numFmtId="0" fontId="5" fillId="6" borderId="20" xfId="0" applyFont="1" applyFill="1" applyBorder="1" applyAlignment="1">
      <alignment horizontal="left" vertical="center" wrapText="1"/>
    </xf>
    <xf numFmtId="0" fontId="5" fillId="6" borderId="15" xfId="0" applyFont="1" applyFill="1" applyBorder="1" applyAlignment="1">
      <alignment vertical="center" wrapText="1"/>
    </xf>
    <xf numFmtId="0" fontId="5" fillId="6" borderId="16" xfId="0" applyFont="1" applyFill="1" applyBorder="1" applyAlignment="1">
      <alignment vertical="center" wrapText="1"/>
    </xf>
    <xf numFmtId="0" fontId="0" fillId="0" borderId="0" xfId="0" applyAlignment="1">
      <alignment horizontal="center"/>
    </xf>
    <xf numFmtId="0" fontId="5" fillId="6" borderId="12" xfId="0" applyFont="1" applyFill="1" applyBorder="1" applyAlignment="1">
      <alignment horizontal="left" vertical="center" wrapText="1"/>
    </xf>
    <xf numFmtId="0" fontId="5" fillId="6" borderId="0" xfId="0" applyFont="1" applyFill="1" applyBorder="1" applyAlignment="1">
      <alignment horizontal="left" vertical="center" wrapText="1"/>
    </xf>
    <xf numFmtId="0" fontId="8" fillId="0" borderId="0" xfId="0" applyFont="1" applyFill="1" applyAlignment="1">
      <alignment horizontal="left"/>
    </xf>
  </cellXfs>
  <cellStyles count="4">
    <cellStyle name="Comma" xfId="1" builtinId="3"/>
    <cellStyle name="Hyperlink" xfId="3" builtinId="8"/>
    <cellStyle name="Normal" xfId="0" builtinId="0"/>
    <cellStyle name="Percent" xfId="2" builtinId="5"/>
  </cellStyles>
  <dxfs count="142">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strike val="0"/>
        <outline val="0"/>
        <shadow val="0"/>
        <u val="none"/>
        <vertAlign val="baseline"/>
        <sz val="9"/>
        <color rgb="FF2A2A2A"/>
        <name val="Open Sans"/>
        <family val="2"/>
        <scheme val="none"/>
      </font>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dxf>
    <dxf>
      <font>
        <b/>
        <i val="0"/>
        <strike val="0"/>
        <condense val="0"/>
        <extend val="0"/>
        <outline val="0"/>
        <shadow val="0"/>
        <u val="none"/>
        <vertAlign val="baseline"/>
        <sz val="9"/>
        <color rgb="FF000000"/>
        <name val="Open Sans"/>
        <family val="2"/>
        <scheme val="none"/>
      </font>
      <fill>
        <patternFill patternType="solid">
          <fgColor indexed="64"/>
          <bgColor rgb="FF293549"/>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strike val="0"/>
        <outline val="0"/>
        <shadow val="0"/>
        <u val="none"/>
        <vertAlign val="baseline"/>
        <sz val="9"/>
        <color rgb="FF2A2A2A"/>
        <name val="Open Sans"/>
        <family val="2"/>
        <scheme val="none"/>
      </font>
      <numFmt numFmtId="0" formatCode="General"/>
      <alignment horizontal="center" textRotation="0" indent="0" justifyLastLine="0" shrinkToFit="0" readingOrder="0"/>
    </dxf>
    <dxf>
      <font>
        <b val="0"/>
        <i val="0"/>
        <strike val="0"/>
        <condense val="0"/>
        <extend val="0"/>
        <outline val="0"/>
        <shadow val="0"/>
        <u val="none"/>
        <vertAlign val="baseline"/>
        <sz val="9"/>
        <color rgb="FF000000"/>
        <name val="Open Sans"/>
        <family val="2"/>
        <scheme val="none"/>
      </font>
    </dxf>
    <dxf>
      <font>
        <strike val="0"/>
        <outline val="0"/>
        <shadow val="0"/>
        <u val="none"/>
        <vertAlign val="baseline"/>
        <sz val="9"/>
        <color rgb="FF2A2A2A"/>
        <name val="Open Sans"/>
        <family val="2"/>
        <scheme val="none"/>
      </font>
      <fill>
        <patternFill patternType="none">
          <fgColor indexed="64"/>
          <bgColor auto="1"/>
        </patternFill>
      </fill>
    </dxf>
    <dxf>
      <font>
        <b val="0"/>
        <i val="0"/>
        <strike val="0"/>
        <condense val="0"/>
        <extend val="0"/>
        <outline val="0"/>
        <shadow val="0"/>
        <u val="none"/>
        <vertAlign val="baseline"/>
        <sz val="9"/>
        <color rgb="FF000000"/>
        <name val="Open Sans"/>
        <family val="2"/>
        <scheme val="none"/>
      </font>
      <alignment horizontal="center" vertical="bottom" textRotation="0" wrapText="0" indent="0" justifyLastLine="0" shrinkToFit="0" readingOrder="0"/>
    </dxf>
    <dxf>
      <font>
        <strike val="0"/>
        <outline val="0"/>
        <shadow val="0"/>
        <u val="none"/>
        <vertAlign val="baseline"/>
        <sz val="9"/>
        <color rgb="FF2A2A2A"/>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2A2A2A"/>
        <name val="Open Sans"/>
        <family val="2"/>
        <scheme val="none"/>
      </font>
      <numFmt numFmtId="3" formatCode="#,##0"/>
    </dxf>
    <dxf>
      <font>
        <b/>
        <i val="0"/>
        <strike val="0"/>
        <condense val="0"/>
        <extend val="0"/>
        <outline val="0"/>
        <shadow val="0"/>
        <u val="none"/>
        <vertAlign val="baseline"/>
        <sz val="9"/>
        <color rgb="FF000000"/>
        <name val="Open Sans"/>
        <family val="2"/>
        <scheme val="none"/>
      </font>
      <numFmt numFmtId="3" formatCode="#,##0"/>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alignment horizontal="center" vertical="bottom" textRotation="0" wrapText="1" indent="0" justifyLastLine="0" shrinkToFit="0" readingOrder="0"/>
    </dxf>
    <dxf>
      <font>
        <strike val="0"/>
        <outline val="0"/>
        <shadow val="0"/>
        <u val="none"/>
        <vertAlign val="baseline"/>
        <sz val="9"/>
        <color rgb="FF000000"/>
        <name val="Open Sans"/>
        <family val="2"/>
        <scheme val="none"/>
      </font>
    </dxf>
    <dxf>
      <font>
        <strike val="0"/>
        <outline val="0"/>
        <shadow val="0"/>
        <u val="none"/>
        <vertAlign val="baseline"/>
        <sz val="9"/>
        <color rgb="FF000000"/>
        <name val="Open Sans"/>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000000"/>
        <name val="Open Sans"/>
        <family val="2"/>
        <scheme val="none"/>
      </font>
    </dxf>
    <dxf>
      <font>
        <b/>
        <i val="0"/>
        <strike val="0"/>
        <condense val="0"/>
        <extend val="0"/>
        <outline val="0"/>
        <shadow val="0"/>
        <u val="none"/>
        <vertAlign val="baseline"/>
        <sz val="9"/>
        <color rgb="FF000000"/>
        <name val="Open Sans"/>
        <family val="2"/>
        <scheme val="none"/>
      </font>
      <fill>
        <patternFill patternType="solid">
          <fgColor indexed="64"/>
          <bgColor rgb="FF293549"/>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Open Sans"/>
        <family val="2"/>
        <scheme val="none"/>
      </font>
      <numFmt numFmtId="164" formatCode="0.0%"/>
      <alignment horizontal="center" vertical="center" textRotation="0" wrapText="0" indent="0" justifyLastLine="0" shrinkToFit="0" readingOrder="0"/>
    </dxf>
    <dxf>
      <font>
        <strike val="0"/>
        <outline val="0"/>
        <shadow val="0"/>
        <u val="none"/>
        <vertAlign val="baseline"/>
        <sz val="9"/>
        <color theme="1"/>
        <name val="Open Sans"/>
        <family val="2"/>
        <scheme val="none"/>
      </font>
      <alignment horizontal="general" vertical="center" textRotation="0" wrapText="1" indent="0" justifyLastLine="0" shrinkToFit="0" readingOrder="0"/>
      <border diagonalUp="0" diagonalDown="0" outline="0">
        <left/>
        <right/>
        <top style="thin">
          <color theme="8" tint="0.39997558519241921"/>
        </top>
        <bottom style="thin">
          <color theme="8" tint="0.39997558519241921"/>
        </bottom>
      </border>
    </dxf>
    <dxf>
      <font>
        <strike val="0"/>
        <outline val="0"/>
        <shadow val="0"/>
        <u val="none"/>
        <vertAlign val="baseline"/>
        <sz val="9"/>
        <color theme="1"/>
        <name val="Open Sans"/>
        <family val="2"/>
        <scheme val="none"/>
      </font>
      <alignment horizontal="center" vertical="center" textRotation="0" wrapText="0" indent="0" justifyLastLine="0" shrinkToFit="0" readingOrder="0"/>
      <border diagonalUp="0" diagonalDown="0" outline="0">
        <left/>
        <right/>
        <top style="thin">
          <color theme="8" tint="0.39997558519241921"/>
        </top>
        <bottom style="thin">
          <color theme="8" tint="0.39997558519241921"/>
        </bottom>
      </border>
    </dxf>
    <dxf>
      <font>
        <strike val="0"/>
        <outline val="0"/>
        <shadow val="0"/>
        <u val="none"/>
        <vertAlign val="baseline"/>
        <sz val="9"/>
        <color rgb="FF000000"/>
        <name val="Open Sans"/>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Open Sans"/>
        <family val="2"/>
        <scheme val="none"/>
      </font>
      <alignment horizontal="general" vertical="center" textRotation="0" indent="0" justifyLastLine="0" shrinkToFit="0" readingOrder="0"/>
    </dxf>
    <dxf>
      <font>
        <b/>
        <i val="0"/>
        <strike val="0"/>
        <condense val="0"/>
        <extend val="0"/>
        <outline val="0"/>
        <shadow val="0"/>
        <u val="none"/>
        <vertAlign val="baseline"/>
        <sz val="9"/>
        <color rgb="FF000000"/>
        <name val="Open Sans"/>
        <family val="2"/>
        <scheme val="none"/>
      </font>
      <fill>
        <patternFill patternType="solid">
          <fgColor indexed="64"/>
          <bgColor rgb="FF293549"/>
        </patternFill>
      </fill>
      <alignment horizontal="left" vertical="center" textRotation="0" wrapText="0" indent="0" justifyLastLine="0" shrinkToFit="0" readingOrder="0"/>
    </dxf>
  </dxfs>
  <tableStyles count="0" defaultTableStyle="TableStyleMedium2" defaultPivotStyle="PivotStyleLight16"/>
  <colors>
    <mruColors>
      <color rgb="FF414042"/>
      <color rgb="FF000000"/>
      <color rgb="FF2A2A2A"/>
      <color rgb="FF70BF44"/>
      <color rgb="FFEDEDED"/>
      <color rgb="FFB2B2B2"/>
      <color rgb="FF286620"/>
      <color rgb="FF293549"/>
      <color rgb="FF1B43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1006477</xdr:colOff>
      <xdr:row>48</xdr:row>
      <xdr:rowOff>25401</xdr:rowOff>
    </xdr:from>
    <xdr:to>
      <xdr:col>0</xdr:col>
      <xdr:colOff>5978526</xdr:colOff>
      <xdr:row>53</xdr:row>
      <xdr:rowOff>2199</xdr:rowOff>
    </xdr:to>
    <xdr:pic>
      <xdr:nvPicPr>
        <xdr:cNvPr id="5" name="Picture 4">
          <a:extLst>
            <a:ext uri="{FF2B5EF4-FFF2-40B4-BE49-F238E27FC236}">
              <a16:creationId xmlns:a16="http://schemas.microsoft.com/office/drawing/2014/main" id="{6D56385E-7747-461E-8032-5562F15AEE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6477" y="10036176"/>
          <a:ext cx="4965699" cy="2024673"/>
        </a:xfrm>
        <a:prstGeom prst="rect">
          <a:avLst/>
        </a:prstGeom>
      </xdr:spPr>
    </xdr:pic>
    <xdr:clientData/>
  </xdr:twoCellAnchor>
  <xdr:twoCellAnchor editAs="oneCell">
    <xdr:from>
      <xdr:col>0</xdr:col>
      <xdr:colOff>2387600</xdr:colOff>
      <xdr:row>0</xdr:row>
      <xdr:rowOff>0</xdr:rowOff>
    </xdr:from>
    <xdr:to>
      <xdr:col>0</xdr:col>
      <xdr:colOff>5295900</xdr:colOff>
      <xdr:row>10</xdr:row>
      <xdr:rowOff>20227</xdr:rowOff>
    </xdr:to>
    <xdr:pic>
      <xdr:nvPicPr>
        <xdr:cNvPr id="7" name="Picture 6">
          <a:extLst>
            <a:ext uri="{FF2B5EF4-FFF2-40B4-BE49-F238E27FC236}">
              <a16:creationId xmlns:a16="http://schemas.microsoft.com/office/drawing/2014/main" id="{8B192226-F9A7-49B2-90B9-D4B043C8F0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7600" y="0"/>
          <a:ext cx="2908300" cy="1447707"/>
        </a:xfrm>
        <a:prstGeom prst="rect">
          <a:avLst/>
        </a:prstGeom>
      </xdr:spPr>
    </xdr:pic>
    <xdr:clientData/>
  </xdr:twoCellAnchor>
  <xdr:twoCellAnchor editAs="oneCell">
    <xdr:from>
      <xdr:col>0</xdr:col>
      <xdr:colOff>149225</xdr:colOff>
      <xdr:row>39</xdr:row>
      <xdr:rowOff>225425</xdr:rowOff>
    </xdr:from>
    <xdr:to>
      <xdr:col>0</xdr:col>
      <xdr:colOff>1406525</xdr:colOff>
      <xdr:row>42</xdr:row>
      <xdr:rowOff>59146</xdr:rowOff>
    </xdr:to>
    <xdr:pic>
      <xdr:nvPicPr>
        <xdr:cNvPr id="6" name="Picture 5">
          <a:extLst>
            <a:ext uri="{FF2B5EF4-FFF2-40B4-BE49-F238E27FC236}">
              <a16:creationId xmlns:a16="http://schemas.microsoft.com/office/drawing/2014/main" id="{7833165E-C654-4D23-B16D-F81BBFDAA7A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9225" y="7169150"/>
          <a:ext cx="1247775" cy="53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2147886</xdr:colOff>
      <xdr:row>0</xdr:row>
      <xdr:rowOff>0</xdr:rowOff>
    </xdr:from>
    <xdr:to>
      <xdr:col>0</xdr:col>
      <xdr:colOff>5040311</xdr:colOff>
      <xdr:row>10</xdr:row>
      <xdr:rowOff>18957</xdr:rowOff>
    </xdr:to>
    <xdr:pic>
      <xdr:nvPicPr>
        <xdr:cNvPr id="2" name="Picture 1">
          <a:extLst>
            <a:ext uri="{FF2B5EF4-FFF2-40B4-BE49-F238E27FC236}">
              <a16:creationId xmlns:a16="http://schemas.microsoft.com/office/drawing/2014/main" id="{1D5EA63C-82E0-44FA-B5AA-6CE731267C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47886" y="0"/>
          <a:ext cx="2895600" cy="144770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74C93-41D6-4B5B-BA9E-42C3F6137BC7}" name="Table6283" displayName="Table6283" ref="A7:D67" totalsRowShown="0" headerRowDxfId="141" dataDxfId="140" dataCellStyle="Percent">
  <autoFilter ref="A7:D67" xr:uid="{783A40FB-5193-4D1F-9930-931B563A9891}"/>
  <sortState xmlns:xlrd2="http://schemas.microsoft.com/office/spreadsheetml/2017/richdata2" ref="A8:D67">
    <sortCondition descending="1" ref="D7:D67"/>
  </sortState>
  <tableColumns count="4">
    <tableColumn id="1" xr3:uid="{8176C8C6-204C-4677-B6CB-7D1D90F98212}" name="National Occupational Classification (NOC) Title" dataDxfId="139"/>
    <tableColumn id="2" xr3:uid="{80D689D7-1129-41B4-B8B4-8A93A27E91A4}" name="NOC" dataDxfId="138"/>
    <tableColumn id="14" xr3:uid="{AFEF7FB4-6273-485E-B757-407539D621AC}" name="Sample Job Titles" dataDxfId="137"/>
    <tableColumn id="3" xr3:uid="{F7C8B689-B29A-4CF4-8AA2-03B485C5863B}" name="EnviroShare in 2019" dataDxfId="136" dataCellStyle="Percent"/>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C3ECB8B-215E-486A-893F-0160B49548F0}" name="Table694121719" displayName="Table694121719" ref="A13:H114" totalsRowShown="0" headerRowDxfId="47" dataDxfId="46" headerRowCellStyle="Comma" dataCellStyle="Percent">
  <autoFilter ref="A13:H114" xr:uid="{783A40FB-5193-4D1F-9930-931B563A9891}"/>
  <sortState xmlns:xlrd2="http://schemas.microsoft.com/office/spreadsheetml/2017/richdata2" ref="A14:H114">
    <sortCondition ref="A13:A114"/>
  </sortState>
  <tableColumns count="8">
    <tableColumn id="2" xr3:uid="{34ACB842-073F-4CF3-9237-31D8327CFB27}" name="NOC" dataDxfId="45"/>
    <tableColumn id="1" xr3:uid="{CBA65176-F29A-4DC1-A648-FCDF21FB4771}" name="National Occupational Classification (NOC) Title" dataDxfId="44"/>
    <tableColumn id="14" xr3:uid="{33DBB28B-F42E-423C-8B63-7B34992189BD}" name="With Core Environmental Workers?" dataDxfId="43"/>
    <tableColumn id="4" xr3:uid="{7B27B60E-6F67-4B76-B91A-DA5111DEB09C}" name="Environmental Employment in 2019_x000a_[A] " dataDxfId="42" dataCellStyle="Comma"/>
    <tableColumn id="6" xr3:uid="{4BEFA9FA-A1F0-484F-94BA-29C623A5B805}" name="Environmental Employment in 2029_x000a_[B]" dataDxfId="41" dataCellStyle="Comma"/>
    <tableColumn id="7" xr3:uid="{0FE14A8F-6651-424F-B464-4CE699738714}" name="Expansion Demand by 2029_x000a_[C=B-A]" dataDxfId="40" dataCellStyle="Comma"/>
    <tableColumn id="9" xr3:uid="{F9B6D211-279F-4BEE-AA3C-3480CEE8CDE1}" name="Replacement Demand by 2029_x000a_[D]" dataDxfId="39" dataCellStyle="Comma"/>
    <tableColumn id="11" xr3:uid="{DAC51FB2-1C7A-4763-BA66-D6E15207D1BF}" name="Net Hiring Requirements by 2029_x000a_[E=C+D]" dataDxfId="38" dataCellStyle="Comma"/>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626C71E-6A10-4930-997C-07CA4052EDE2}" name="Table694121720" displayName="Table694121720" ref="A13:H114" totalsRowShown="0" headerRowDxfId="37" dataDxfId="36" headerRowCellStyle="Comma" dataCellStyle="Percent">
  <autoFilter ref="A13:H114" xr:uid="{783A40FB-5193-4D1F-9930-931B563A9891}"/>
  <sortState xmlns:xlrd2="http://schemas.microsoft.com/office/spreadsheetml/2017/richdata2" ref="A14:H114">
    <sortCondition ref="A13:A114"/>
  </sortState>
  <tableColumns count="8">
    <tableColumn id="2" xr3:uid="{C9F1C56B-15A0-4F6A-8ECA-628FC0041DDE}" name="NOC" dataDxfId="35"/>
    <tableColumn id="1" xr3:uid="{CFC958A2-3B42-4EE1-B485-6E955A95E274}" name="National Occupational Classification (NOC) Title" dataDxfId="34"/>
    <tableColumn id="14" xr3:uid="{E9F80341-AAD7-48D9-8B57-1C8B7A755E27}" name="With Core Environmental Workers?" dataDxfId="33"/>
    <tableColumn id="4" xr3:uid="{937B4646-5AEC-4439-B79E-44E95B35C258}" name="Environmental Employment in 2019_x000a_[A] " dataDxfId="32" dataCellStyle="Comma"/>
    <tableColumn id="6" xr3:uid="{F4C9A05D-B5BE-4DFA-8D0A-D3FF64EDC23B}" name="Environmental Employment in 2029_x000a_[B]" dataDxfId="31" dataCellStyle="Comma"/>
    <tableColumn id="7" xr3:uid="{2C211BF2-B652-4856-989C-6FA7A298422E}" name="Expansion Demand by 2029_x000a_[C=B-A]" dataDxfId="30" dataCellStyle="Comma"/>
    <tableColumn id="9" xr3:uid="{46B38A92-EC2B-4843-A6E3-6C1E6303197C}" name="Replacement Demand by 2029_x000a_[D]" dataDxfId="29" dataCellStyle="Comma"/>
    <tableColumn id="11" xr3:uid="{55190312-A30B-4431-8C85-05B8C7A34241}" name="Net Hiring Requirements by 2029_x000a_[E=C+D]" dataDxfId="28" dataCellStyle="Comma"/>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D44D8A5-4341-482E-A40F-0DA20B2FA39D}" name="Table694121726" displayName="Table694121726" ref="A13:H114" totalsRowShown="0" headerRowDxfId="27" dataDxfId="26" headerRowCellStyle="Comma" dataCellStyle="Percent">
  <autoFilter ref="A13:H114" xr:uid="{783A40FB-5193-4D1F-9930-931B563A9891}"/>
  <sortState xmlns:xlrd2="http://schemas.microsoft.com/office/spreadsheetml/2017/richdata2" ref="A14:H114">
    <sortCondition ref="A13:A114"/>
  </sortState>
  <tableColumns count="8">
    <tableColumn id="2" xr3:uid="{079BA4C9-9D41-4640-A91E-2F6FCA7680FB}" name="NOC" dataDxfId="25"/>
    <tableColumn id="1" xr3:uid="{C58608FE-3408-409D-AEC8-6AFFB183D044}" name="National Occupational Classification (NOC) Title" dataDxfId="24"/>
    <tableColumn id="14" xr3:uid="{2E11A8E6-ECD5-4C97-84FD-99D48E07C1AC}" name="With Core Environmental Workers?" dataDxfId="23"/>
    <tableColumn id="4" xr3:uid="{136548F2-2138-4295-B995-957D49510D49}" name="Environmental Employment in 2019_x000a_[A] " dataDxfId="22" dataCellStyle="Comma"/>
    <tableColumn id="6" xr3:uid="{0473B25A-ED7E-444A-A57C-47F190880DF1}" name="Environmental Employment in 2029_x000a_[B]" dataDxfId="21" dataCellStyle="Comma"/>
    <tableColumn id="7" xr3:uid="{2F48BA53-F5D8-4898-BDDA-6E0FFB9830F1}" name="Expansion Demand by 2029_x000a_[C=B-A]" dataDxfId="20" dataCellStyle="Comma"/>
    <tableColumn id="9" xr3:uid="{066E7626-8B05-4FE7-A737-D0B4F47A11F8}" name="Replacement Demand by 2029_x000a_[D]" dataDxfId="19" dataCellStyle="Comma"/>
    <tableColumn id="11" xr3:uid="{8E0C284D-AF0F-4B76-BEC7-0D8F0860969A}" name="Net Hiring Requirements by 2029_x000a_[E=C+D]" dataDxfId="18" dataCellStyle="Comma"/>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944811-4F35-4A4A-9619-766D30B0ECF2}" name="Table694121727" displayName="Table694121727" ref="A13:H114" totalsRowShown="0" headerRowDxfId="17" dataDxfId="16" headerRowCellStyle="Comma" dataCellStyle="Percent">
  <autoFilter ref="A13:H114" xr:uid="{783A40FB-5193-4D1F-9930-931B563A9891}"/>
  <sortState xmlns:xlrd2="http://schemas.microsoft.com/office/spreadsheetml/2017/richdata2" ref="A14:H114">
    <sortCondition ref="A13:A114"/>
  </sortState>
  <tableColumns count="8">
    <tableColumn id="2" xr3:uid="{6098122D-90E0-4A37-A8D7-8CD7F350432E}" name="NOC" dataDxfId="15"/>
    <tableColumn id="1" xr3:uid="{EBEE464A-BF5A-425C-ABAB-491FA6393460}" name="National Occupational Classification (NOC) Title" dataDxfId="14"/>
    <tableColumn id="14" xr3:uid="{D666727A-3AB3-45D0-8622-4180E786DD43}" name="With Core Environmental Workers?" dataDxfId="13"/>
    <tableColumn id="4" xr3:uid="{59B524A3-4CC8-4259-BFFD-0C6A24964455}" name="Environmental Employment in 2019_x000a_[A] " dataDxfId="12" dataCellStyle="Comma"/>
    <tableColumn id="6" xr3:uid="{53DED582-B146-4DBB-9AC8-65994AE0BBAE}" name="Environmental Employment in 2029_x000a_[B]" dataDxfId="11" dataCellStyle="Comma"/>
    <tableColumn id="7" xr3:uid="{4A43EAC2-D909-46E3-8AC0-62C8FBA29667}" name="Expansion Demand by 2029_x000a_[C=B-A]" dataDxfId="10" dataCellStyle="Comma"/>
    <tableColumn id="9" xr3:uid="{63675070-18E0-46A8-AA36-4887C6FDB9F6}" name="Replacement Demand by 2029_x000a_[D]" dataDxfId="9" dataCellStyle="Comma"/>
    <tableColumn id="11" xr3:uid="{89B95567-C52B-4CD3-8842-3B6F633B5636}" name="Net Hiring Requirements by 2029_x000a_[E=C+D]" dataDxfId="8" dataCellStyle="Comma"/>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8708E2-8F51-41E4-9E94-48791EAB7ECE}" name="Table6941217274" displayName="Table6941217274" ref="A13:F98" totalsRowShown="0" headerRowDxfId="7" dataDxfId="6" headerRowCellStyle="Comma" dataCellStyle="Percent">
  <autoFilter ref="A13:F98" xr:uid="{783A40FB-5193-4D1F-9930-931B563A9891}"/>
  <sortState xmlns:xlrd2="http://schemas.microsoft.com/office/spreadsheetml/2017/richdata2" ref="A14:F98">
    <sortCondition ref="A13:A98"/>
  </sortState>
  <tableColumns count="6">
    <tableColumn id="2" xr3:uid="{D6633017-7244-4F87-A7A2-5A239E9787E1}" name="COPS Code" dataDxfId="5"/>
    <tableColumn id="1" xr3:uid="{97BE11EF-15B6-4FAC-A06B-3CFBF211AF8E}" name="Canadian Occupational Projection System (COPS) Title" dataDxfId="4"/>
    <tableColumn id="5" xr3:uid="{01575D5A-AE43-417D-AC6D-7A6ADBB8FE96}" name="With Core Environmental Workers?" dataDxfId="3"/>
    <tableColumn id="7" xr3:uid="{DFE8FFDD-6FE0-4D78-A66D-0D4FC8387682}" name="Environmental Job Seekers_x000a__x000a_[A] " dataDxfId="2" dataCellStyle="Comma"/>
    <tableColumn id="3" xr3:uid="{97C77CEC-00F5-4F12-B89E-DDD2926DF7F4}" name="Environmental Net Hiring Requirements by 2029 _x000a_[B]" dataDxfId="1" dataCellStyle="Comma"/>
    <tableColumn id="9" xr3:uid="{F147263B-1624-4223-89A4-BBA77D4135C9}" name="Labour Shortage (-) /Surplus (+)_x000a__x000a_[C=A-B]" dataDxfId="0" dataCellStyle="Comma"/>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E41253-2DA3-49E8-89B3-6F050E63ED5C}" name="Table628" displayName="Table628" ref="A13:H114" totalsRowShown="0" headerRowDxfId="135" dataDxfId="134" dataCellStyle="Percent">
  <autoFilter ref="A13:H114" xr:uid="{783A40FB-5193-4D1F-9930-931B563A9891}"/>
  <sortState xmlns:xlrd2="http://schemas.microsoft.com/office/spreadsheetml/2017/richdata2" ref="A14:H114">
    <sortCondition ref="A13:A114"/>
  </sortState>
  <tableColumns count="8">
    <tableColumn id="2" xr3:uid="{60EE9115-CAFA-441A-BD60-40C022F2B5BA}" name="NOC" dataDxfId="133"/>
    <tableColumn id="1" xr3:uid="{A4CA09B4-5E39-4EF7-A334-C38AD461850C}" name="National Occupational Classification (NOC) Title" dataDxfId="132"/>
    <tableColumn id="3" xr3:uid="{212C9BD0-ABDC-4A83-99F6-267FCE3D3869}" name="With Core Environmental Workers?" dataDxfId="131"/>
    <tableColumn id="4" xr3:uid="{D69A244F-FDB2-4327-AAD1-75169435036A}" name="Environmental Employment in 2019_x000a_[A] " dataDxfId="130" dataCellStyle="Comma"/>
    <tableColumn id="6" xr3:uid="{36515AE2-179B-40A8-8AD8-4D395D4B39D9}" name="Environmental Employment in 2029_x000a_[B]" dataDxfId="129" dataCellStyle="Comma"/>
    <tableColumn id="7" xr3:uid="{F64FB873-F07F-4E14-9168-60B8BD3EC893}" name="Expansion Demand by 2029_x000a_[C=B-A]" dataDxfId="128" dataCellStyle="Comma"/>
    <tableColumn id="9" xr3:uid="{43274ABA-AF88-4D75-9BB1-114F3F2D8F8A}" name="Replacement Demand by 2029_x000a_[D]" dataDxfId="127" dataCellStyle="Comma"/>
    <tableColumn id="11" xr3:uid="{E9C0DBC1-C773-4AC7-9BF7-DE29F43B0127}" name="Net Hiring Requirements by 2029_x000a_[E=C+D]" dataDxfId="126" dataCellStyle="Comma"/>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11B5AB-CCD2-4E58-83E6-13A07DEF76FC}" name="Table694" displayName="Table694" ref="A13:H115" totalsRowCount="1" headerRowDxfId="125" dataDxfId="124" headerRowCellStyle="Comma" dataCellStyle="Percent">
  <autoFilter ref="A13:H114" xr:uid="{783A40FB-5193-4D1F-9930-931B563A9891}"/>
  <sortState xmlns:xlrd2="http://schemas.microsoft.com/office/spreadsheetml/2017/richdata2" ref="A14:H114">
    <sortCondition ref="A13:A114"/>
  </sortState>
  <tableColumns count="8">
    <tableColumn id="2" xr3:uid="{7C62A533-E4FF-46B1-9685-C00690CC385D}" name="NOC" dataDxfId="123" totalsRowDxfId="122"/>
    <tableColumn id="1" xr3:uid="{EE68E82F-5F91-4A66-8B0A-336ABE38B5C1}" name="National Occupational Classification (NOC) Title" dataDxfId="121" totalsRowDxfId="120"/>
    <tableColumn id="14" xr3:uid="{58DB9280-2F43-4B54-A86A-4CBA9AD293FB}" name="With Core Environmental Workers?" dataDxfId="119" totalsRowDxfId="118"/>
    <tableColumn id="4" xr3:uid="{C21A33DD-4385-46F8-A5D8-A1925E4D1443}" name="Environmental Employment in 2019_x000a_[A] " dataDxfId="117" totalsRowDxfId="116" dataCellStyle="Comma"/>
    <tableColumn id="6" xr3:uid="{7B74C5A4-8ECB-4A28-8BEE-0E849ECFA4C6}" name="Environmental Employment in 2029_x000a_[B]" dataDxfId="115" totalsRowDxfId="114" dataCellStyle="Comma"/>
    <tableColumn id="7" xr3:uid="{78C37D12-7EAC-4064-A261-624793B415A4}" name="Expansion Demand by 2029_x000a_[C=B-A]" dataDxfId="113" totalsRowDxfId="112" dataCellStyle="Comma"/>
    <tableColumn id="9" xr3:uid="{6B181810-6A13-4172-A2AC-235948E10050}" name="Replacement Demand by 2029_x000a_[D]" dataDxfId="111" totalsRowDxfId="110" dataCellStyle="Comma"/>
    <tableColumn id="11" xr3:uid="{1F7B137D-127B-4F3C-88D8-83B75375D9C5}" name="Net Hiring Requirements by 2029_x000a_[E=C+D]" dataDxfId="109" totalsRowDxfId="108" dataCellStyle="Comma"/>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8C086F-A81E-4E10-8668-BEAD65F060A1}" name="Table69" displayName="Table69" ref="A13:H114" totalsRowShown="0" headerRowDxfId="107" dataDxfId="106" dataCellStyle="Percent">
  <autoFilter ref="A13:H114" xr:uid="{783A40FB-5193-4D1F-9930-931B563A9891}"/>
  <sortState xmlns:xlrd2="http://schemas.microsoft.com/office/spreadsheetml/2017/richdata2" ref="A14:H114">
    <sortCondition ref="A13:A114"/>
  </sortState>
  <tableColumns count="8">
    <tableColumn id="2" xr3:uid="{5D9ABA85-0586-4E96-AE7E-240E583F00F3}" name="NOC" dataDxfId="105"/>
    <tableColumn id="1" xr3:uid="{6BF19810-7311-4D81-A0DC-DA57966F35DE}" name="National Occupational Classification (NOC) Title" dataDxfId="104"/>
    <tableColumn id="14" xr3:uid="{E2343239-C089-47F7-AC67-90A0C8579A2D}" name="With Core Environmental Workers?" dataDxfId="103"/>
    <tableColumn id="4" xr3:uid="{1AA004D0-0531-4BD7-A7D3-5F7187BD604D}" name="Environmental Employment in 2019_x000a_[A] " dataDxfId="102" dataCellStyle="Comma"/>
    <tableColumn id="6" xr3:uid="{D70EEE5A-8D0A-4760-B8FD-6255118C1AAB}" name="Environmental Employment in 2029_x000a_[B]" dataDxfId="101" dataCellStyle="Comma"/>
    <tableColumn id="7" xr3:uid="{FF10F20B-FD8C-4CC9-A77F-58D144E34DBD}" name="Expansion Demand by 2029_x000a_[C=B-A]" dataDxfId="100" dataCellStyle="Comma"/>
    <tableColumn id="9" xr3:uid="{1A44D8B0-D12F-4FA7-BD88-A310720CC6CA}" name="Replacement Demand by 2029_x000a_[D]" dataDxfId="99" dataCellStyle="Comma"/>
    <tableColumn id="11" xr3:uid="{CEAE7495-EC00-43CD-83ED-79046311D56E}" name="Net Hiring Requirements by 2029_x000a_[E=C+D]" dataDxfId="98" dataCellStyle="Comma"/>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73C5C4B-D3A9-41A7-93CE-2A8570A11450}" name="Table66" displayName="Table66" ref="A13:H114" totalsRowShown="0" headerRowDxfId="97" dataDxfId="96" headerRowCellStyle="Comma" dataCellStyle="Percent">
  <autoFilter ref="A13:H114" xr:uid="{783A40FB-5193-4D1F-9930-931B563A9891}"/>
  <sortState xmlns:xlrd2="http://schemas.microsoft.com/office/spreadsheetml/2017/richdata2" ref="A14:H114">
    <sortCondition ref="A13:A114"/>
  </sortState>
  <tableColumns count="8">
    <tableColumn id="2" xr3:uid="{D4023DEF-16E8-4BE0-B1A9-9E63E22B9DEC}" name="NOC" dataDxfId="95"/>
    <tableColumn id="1" xr3:uid="{A9D2ED7F-323B-4828-B567-CFDB2FECF913}" name="National Occupational Classification (NOC) Title" dataDxfId="94"/>
    <tableColumn id="14" xr3:uid="{A1E9969C-C11E-4420-9821-5E3F51E39D85}" name="With Core Environmental Workers?" dataDxfId="93"/>
    <tableColumn id="4" xr3:uid="{7D1A7CB7-5A86-4A5D-B5FC-9BEA2929AFD7}" name="Environmental Employment in 2019_x000a_[A] " dataDxfId="92" dataCellStyle="Comma"/>
    <tableColumn id="6" xr3:uid="{9FE59C48-19E4-4B82-B374-204AD9A36B2C}" name="Environmental Employment in 2029_x000a_[B]" dataDxfId="91" dataCellStyle="Comma"/>
    <tableColumn id="7" xr3:uid="{900D4356-A9E7-4E03-B63B-C160B01D131C}" name="Expansion Demand by 2029_x000a_[C=B-A]" dataDxfId="90" dataCellStyle="Comma"/>
    <tableColumn id="9" xr3:uid="{80F04F12-58C6-4955-9A19-C8CAE52FA82A}" name="Replacement Demand by 2029_x000a_[D]" dataDxfId="89" dataCellStyle="Comma"/>
    <tableColumn id="11" xr3:uid="{BC1B2300-B9DE-42C9-A6DC-AB9364E70FAE}" name="Net Hiring Requirements by 2029_x000a_[E=C+D]" dataDxfId="88" dataCellStyle="Comma"/>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A93268C-A1BE-42C0-89E3-1230D2C41C23}" name="Table611" displayName="Table611" ref="A13:H114" totalsRowShown="0" headerRowDxfId="87" dataDxfId="86" headerRowCellStyle="Comma" dataCellStyle="Percent">
  <autoFilter ref="A13:H114" xr:uid="{783A40FB-5193-4D1F-9930-931B563A9891}"/>
  <sortState xmlns:xlrd2="http://schemas.microsoft.com/office/spreadsheetml/2017/richdata2" ref="A14:H114">
    <sortCondition ref="A13:A114"/>
  </sortState>
  <tableColumns count="8">
    <tableColumn id="2" xr3:uid="{C6BCA77D-8136-4413-82FA-89A83E05B4A9}" name="NOC" dataDxfId="85"/>
    <tableColumn id="1" xr3:uid="{DA548D41-2287-4C1E-9E62-45F6D687AB6A}" name="National Occupational Classification (NOC) Title" dataDxfId="84"/>
    <tableColumn id="14" xr3:uid="{BF57CCEA-AB90-4456-AA3A-5CCBA108E524}" name="With Core Environmental Workers?" dataDxfId="83"/>
    <tableColumn id="4" xr3:uid="{C870ECBB-914E-4163-B2F4-54386EF777C8}" name="Environmental Employment in 2019_x000a_[A] " dataDxfId="82" dataCellStyle="Comma"/>
    <tableColumn id="6" xr3:uid="{A535BAEA-A818-41DE-85F7-A2210C89BD3C}" name="Environmental Employment in 2029_x000a_[B]" dataDxfId="81" dataCellStyle="Comma"/>
    <tableColumn id="7" xr3:uid="{31C7EB49-DB7D-48EF-B4B5-9187A193A03D}" name="Expansion Demand by 2029_x000a_[C=B-A]" dataDxfId="80" dataCellStyle="Comma"/>
    <tableColumn id="9" xr3:uid="{A6FD5816-1338-469E-B618-94064C09A183}" name="Replacement Demand by 2029_x000a_[D]" dataDxfId="79" dataCellStyle="Comma"/>
    <tableColumn id="11" xr3:uid="{140FB4DE-ACE3-46B5-AAED-34CED31FB496}" name="Net Hiring Requirements by 2029_x000a_[E=C+D]" dataDxfId="78" dataCellStyle="Comma"/>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9D66FEC-AED4-475D-96DB-DE98ED426B3C}" name="Table69412" displayName="Table69412" ref="A13:H114" totalsRowShown="0" headerRowDxfId="77" dataDxfId="76" headerRowCellStyle="Comma" dataCellStyle="Percent">
  <autoFilter ref="A13:H114" xr:uid="{783A40FB-5193-4D1F-9930-931B563A9891}"/>
  <sortState xmlns:xlrd2="http://schemas.microsoft.com/office/spreadsheetml/2017/richdata2" ref="A14:H114">
    <sortCondition ref="A13:A114"/>
  </sortState>
  <tableColumns count="8">
    <tableColumn id="2" xr3:uid="{79CD05B7-40F1-4E7A-8E6D-44FCF3F728BE}" name="NOC" dataDxfId="75"/>
    <tableColumn id="1" xr3:uid="{468E9A46-FE1D-47F5-9E80-060F021790B0}" name="National Occupational Classification (NOC) Title" dataDxfId="74"/>
    <tableColumn id="14" xr3:uid="{8D6BFB43-FE3E-400B-952C-8A55B3EAE1EE}" name="With Core Environmental Workers?" dataDxfId="73"/>
    <tableColumn id="4" xr3:uid="{3D4CD2CD-D6F3-4C23-9B09-159BF7C226FC}" name="Environmental Employment in 2019_x000a_[A] " dataDxfId="72" dataCellStyle="Comma"/>
    <tableColumn id="6" xr3:uid="{18D120EB-280B-44EB-ADF7-F79A64950E16}" name="Environmental Employment in 2029_x000a_[B]" dataDxfId="71" dataCellStyle="Comma"/>
    <tableColumn id="7" xr3:uid="{062984F0-E00A-4CE8-A871-484148842CF4}" name="Expansion Demand by 2029_x000a_[C=B-A]" dataDxfId="70" dataCellStyle="Comma"/>
    <tableColumn id="9" xr3:uid="{DEA9F9C0-E8A0-4563-BF0B-EED7129851A1}" name="Replacement Demand by 2029_x000a_[D]" dataDxfId="69" dataCellStyle="Comma"/>
    <tableColumn id="11" xr3:uid="{A3233D16-58D9-4071-A0E9-2E429DDE14BD}" name="Net Hiring Requirements by 2029_x000a_[E=C+D]" dataDxfId="68" dataCellStyle="Comma"/>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DA1376-D291-422E-8A4A-B924F10D4265}" name="Table6941217" displayName="Table6941217" ref="A13:H114" totalsRowShown="0" headerRowDxfId="67" dataDxfId="66" headerRowCellStyle="Comma" dataCellStyle="Percent">
  <autoFilter ref="A13:H114" xr:uid="{783A40FB-5193-4D1F-9930-931B563A9891}"/>
  <sortState xmlns:xlrd2="http://schemas.microsoft.com/office/spreadsheetml/2017/richdata2" ref="A14:H114">
    <sortCondition ref="A13:A114"/>
  </sortState>
  <tableColumns count="8">
    <tableColumn id="2" xr3:uid="{912DEA9C-2C08-4314-9AD9-8AFE7AD2013C}" name="NOC" dataDxfId="65"/>
    <tableColumn id="1" xr3:uid="{D0EF19DC-002E-4D05-8B3F-1ABA9CF2EC3A}" name="National Occupational Classification (NOC) Title" dataDxfId="64"/>
    <tableColumn id="14" xr3:uid="{5E33308F-461F-4996-A7D8-977A9964DCA6}" name="With Core Environmental Workers?" dataDxfId="63"/>
    <tableColumn id="4" xr3:uid="{B1BEBF61-7BFB-4817-9DEE-9413A9AC3C71}" name="Environmental Employment in 2019_x000a_[A] " dataDxfId="62" dataCellStyle="Comma"/>
    <tableColumn id="6" xr3:uid="{F28CE849-8248-4D42-A7E6-42138A8FDC3C}" name="Environmental Employment in 2029_x000a_[B]" dataDxfId="61" dataCellStyle="Comma"/>
    <tableColumn id="7" xr3:uid="{292C0F73-793D-4C7A-83A9-ED5DBD0B2844}" name="Expansion Demand by 2029_x000a_[C=B-A]" dataDxfId="60" dataCellStyle="Comma"/>
    <tableColumn id="9" xr3:uid="{42B65E66-F00E-40D9-A4E2-6DB8AE35BB89}" name="Replacement Demand by 2029_x000a_[D]" dataDxfId="59" dataCellStyle="Comma"/>
    <tableColumn id="11" xr3:uid="{19D09412-C50D-4667-84CB-956AC1D64BC0}" name="Net Hiring Requirements by 2029_x000a_[E=C+D]" dataDxfId="58" dataCellStyle="Comma"/>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BD46CF9-F34A-4B32-A872-763CB169C048}" name="Table694121718" displayName="Table694121718" ref="A13:H114" totalsRowShown="0" headerRowDxfId="57" dataDxfId="56" headerRowCellStyle="Comma" dataCellStyle="Percent">
  <autoFilter ref="A13:H114" xr:uid="{783A40FB-5193-4D1F-9930-931B563A9891}"/>
  <sortState xmlns:xlrd2="http://schemas.microsoft.com/office/spreadsheetml/2017/richdata2" ref="A14:H114">
    <sortCondition ref="A13:A114"/>
  </sortState>
  <tableColumns count="8">
    <tableColumn id="2" xr3:uid="{92ED3535-B40A-4DC5-934E-F6A496B9918D}" name="NOC" dataDxfId="55"/>
    <tableColumn id="1" xr3:uid="{94809681-81A5-482B-B9C6-C961DEC06BCE}" name="National Occupational Classification (NOC) Title" dataDxfId="54"/>
    <tableColumn id="14" xr3:uid="{259D885D-086E-4247-948D-619A6393778D}" name="With Core Environmental Workers?" dataDxfId="53"/>
    <tableColumn id="4" xr3:uid="{3484BE3A-EE12-4896-B484-1B59118B2763}" name="Environmental Employment in 2019_x000a_[A] " dataDxfId="52" dataCellStyle="Comma"/>
    <tableColumn id="6" xr3:uid="{F84B3A6B-A53E-4ECA-A629-9FF748DD3414}" name="Environmental Employment in 2029_x000a_[B]" dataDxfId="51" dataCellStyle="Comma"/>
    <tableColumn id="7" xr3:uid="{64F23AC4-9CD0-45D0-811D-93ADA641EF14}" name="Expansion Demand by 2029_x000a_[C=B-A]" dataDxfId="50" dataCellStyle="Comma"/>
    <tableColumn id="9" xr3:uid="{67B5E2BB-0B41-4237-A694-68B73748DECD}" name="Replacement Demand by 2029_x000a_[D]" dataDxfId="49" dataCellStyle="Comma"/>
    <tableColumn id="11" xr3:uid="{C288D119-6E9C-4E87-9EDF-5004739D288D}" name="Net Hiring Requirements by 2029_x000a_[E=C+D]" dataDxfId="48" dataCellStyle="Comma"/>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nfo.eco.ca/acton/attachment/42902/f-003e97a2-e340-4699-9231-665009cb327e/0/-/-/-/-/Port%C3%A9e%20et%20m%C3%A9thodologie%202020.docx" TargetMode="External"/><Relationship Id="rId2" Type="http://schemas.openxmlformats.org/officeDocument/2006/relationships/hyperlink" Target="http://www.eco.ca/" TargetMode="External"/><Relationship Id="rId1" Type="http://schemas.openxmlformats.org/officeDocument/2006/relationships/hyperlink" Target="mailto:research@eco.ca"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eco.ca/"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3CB78-3D47-4863-8B5C-0DA94D61F02B}">
  <dimension ref="A1:X73"/>
  <sheetViews>
    <sheetView tabSelected="1" workbookViewId="0">
      <selection activeCell="B1" sqref="B1"/>
    </sheetView>
  </sheetViews>
  <sheetFormatPr defaultRowHeight="11"/>
  <cols>
    <col min="1" max="1" width="134.44140625" customWidth="1"/>
    <col min="2" max="2" width="18.33203125" bestFit="1" customWidth="1"/>
  </cols>
  <sheetData>
    <row r="1" spans="1:24">
      <c r="A1" s="66"/>
      <c r="B1" s="69"/>
    </row>
    <row r="2" spans="1:24">
      <c r="A2" s="66"/>
      <c r="B2" s="69"/>
    </row>
    <row r="3" spans="1:24">
      <c r="A3" s="66"/>
      <c r="B3" s="69"/>
    </row>
    <row r="4" spans="1:24">
      <c r="A4" s="66"/>
      <c r="B4" s="69"/>
    </row>
    <row r="5" spans="1:24">
      <c r="A5" s="66"/>
      <c r="B5" s="69"/>
    </row>
    <row r="6" spans="1:24">
      <c r="A6" s="66"/>
      <c r="B6" s="69"/>
    </row>
    <row r="7" spans="1:24">
      <c r="A7" s="66"/>
      <c r="B7" s="69"/>
    </row>
    <row r="8" spans="1:24">
      <c r="A8" s="66"/>
      <c r="B8" s="69"/>
    </row>
    <row r="9" spans="1:24">
      <c r="A9" s="66"/>
      <c r="B9" s="69"/>
    </row>
    <row r="10" spans="1:24">
      <c r="A10" s="66"/>
      <c r="B10" s="69"/>
    </row>
    <row r="11" spans="1:24">
      <c r="B11" s="69"/>
    </row>
    <row r="12" spans="1:24" ht="32.5" customHeight="1">
      <c r="A12" s="75" t="s">
        <v>0</v>
      </c>
      <c r="B12" s="67"/>
    </row>
    <row r="13" spans="1:24" ht="32.25" customHeight="1">
      <c r="A13" s="123" t="s">
        <v>1</v>
      </c>
      <c r="B13" s="68"/>
      <c r="C13" s="65"/>
      <c r="D13" s="65"/>
      <c r="E13" s="65"/>
      <c r="F13" s="65"/>
      <c r="G13" s="65"/>
      <c r="H13" s="65"/>
      <c r="I13" s="65"/>
      <c r="J13" s="65"/>
      <c r="K13" s="65"/>
      <c r="L13" s="65"/>
      <c r="M13" s="65"/>
      <c r="N13" s="65"/>
      <c r="O13" s="65"/>
      <c r="P13" s="65"/>
      <c r="Q13" s="65"/>
      <c r="R13" s="65"/>
      <c r="S13" s="65"/>
      <c r="T13" s="65"/>
      <c r="U13" s="65"/>
      <c r="V13" s="65"/>
      <c r="W13" s="65"/>
      <c r="X13" s="65"/>
    </row>
    <row r="14" spans="1:24" ht="45.75" customHeight="1">
      <c r="A14" s="123" t="s">
        <v>2</v>
      </c>
      <c r="B14" s="68"/>
      <c r="C14" s="65"/>
      <c r="D14" s="65"/>
      <c r="E14" s="65"/>
      <c r="F14" s="65"/>
      <c r="G14" s="65"/>
      <c r="H14" s="65"/>
      <c r="I14" s="65"/>
      <c r="J14" s="65"/>
      <c r="K14" s="65"/>
      <c r="L14" s="65"/>
      <c r="M14" s="65"/>
      <c r="N14" s="65"/>
      <c r="O14" s="65"/>
      <c r="P14" s="65"/>
      <c r="Q14" s="65"/>
      <c r="R14" s="65"/>
      <c r="S14" s="65"/>
      <c r="T14" s="65"/>
      <c r="U14" s="65"/>
      <c r="V14" s="65"/>
      <c r="W14" s="65"/>
      <c r="X14" s="65"/>
    </row>
    <row r="15" spans="1:24" ht="33.75" customHeight="1">
      <c r="A15" s="123" t="s">
        <v>3</v>
      </c>
      <c r="B15" s="68"/>
      <c r="C15" s="65"/>
      <c r="D15" s="65"/>
      <c r="E15" s="65"/>
      <c r="F15" s="65"/>
      <c r="G15" s="65"/>
      <c r="H15" s="65"/>
      <c r="I15" s="65"/>
      <c r="J15" s="65"/>
      <c r="K15" s="65"/>
      <c r="L15" s="65"/>
      <c r="M15" s="65"/>
      <c r="N15" s="65"/>
      <c r="O15" s="65"/>
      <c r="P15" s="65"/>
      <c r="Q15" s="65"/>
      <c r="R15" s="65"/>
      <c r="S15" s="65"/>
      <c r="T15" s="65"/>
      <c r="U15" s="65"/>
      <c r="V15" s="65"/>
      <c r="W15" s="65"/>
      <c r="X15" s="65"/>
    </row>
    <row r="16" spans="1:24" ht="21" customHeight="1">
      <c r="A16" s="124" t="s">
        <v>4</v>
      </c>
      <c r="B16" s="68"/>
      <c r="C16" s="65"/>
      <c r="D16" s="65"/>
      <c r="E16" s="65"/>
      <c r="F16" s="65"/>
      <c r="G16" s="65"/>
      <c r="H16" s="65"/>
      <c r="I16" s="65"/>
      <c r="J16" s="65"/>
      <c r="K16" s="65"/>
      <c r="L16" s="65"/>
      <c r="M16" s="65"/>
      <c r="N16" s="65"/>
      <c r="O16" s="65"/>
      <c r="P16" s="65"/>
      <c r="Q16" s="65"/>
      <c r="R16" s="65"/>
      <c r="S16" s="65"/>
      <c r="T16" s="65"/>
      <c r="U16" s="65"/>
      <c r="V16" s="65"/>
      <c r="W16" s="65"/>
      <c r="X16" s="65"/>
    </row>
    <row r="17" spans="1:24" ht="23">
      <c r="A17" s="129" t="s">
        <v>491</v>
      </c>
      <c r="B17" s="68"/>
      <c r="C17" s="65"/>
      <c r="D17" s="65"/>
      <c r="E17" s="65"/>
      <c r="F17" s="65"/>
      <c r="G17" s="65"/>
      <c r="H17" s="65"/>
      <c r="I17" s="65"/>
      <c r="J17" s="65"/>
      <c r="K17" s="65"/>
      <c r="L17" s="65"/>
      <c r="M17" s="65"/>
      <c r="N17" s="65"/>
      <c r="O17" s="65"/>
      <c r="P17" s="65"/>
      <c r="Q17" s="65"/>
      <c r="R17" s="65"/>
      <c r="S17" s="65"/>
      <c r="T17" s="65"/>
      <c r="U17" s="65"/>
      <c r="V17" s="65"/>
      <c r="W17" s="65"/>
      <c r="X17" s="65"/>
    </row>
    <row r="18" spans="1:24">
      <c r="A18" s="72"/>
      <c r="B18" s="69"/>
    </row>
    <row r="19" spans="1:24" ht="32.5" customHeight="1">
      <c r="A19" s="75" t="s">
        <v>5</v>
      </c>
      <c r="B19" s="67"/>
    </row>
    <row r="20" spans="1:24" ht="19.5" customHeight="1">
      <c r="A20" s="125" t="s">
        <v>6</v>
      </c>
      <c r="B20" s="67"/>
    </row>
    <row r="21" spans="1:24" ht="32.5" customHeight="1">
      <c r="A21" s="92" t="s">
        <v>7</v>
      </c>
      <c r="B21" s="67"/>
    </row>
    <row r="22" spans="1:24" ht="21.65" customHeight="1">
      <c r="A22" s="93" t="s">
        <v>8</v>
      </c>
      <c r="B22" s="67"/>
    </row>
    <row r="23" spans="1:24" ht="21.65" customHeight="1">
      <c r="A23" s="93" t="s">
        <v>9</v>
      </c>
      <c r="B23" s="67"/>
    </row>
    <row r="24" spans="1:24" ht="21.65" customHeight="1">
      <c r="A24" s="93" t="s">
        <v>10</v>
      </c>
      <c r="B24" s="67"/>
    </row>
    <row r="25" spans="1:24" ht="21.65" customHeight="1">
      <c r="A25" s="92" t="s">
        <v>11</v>
      </c>
      <c r="B25" s="70"/>
    </row>
    <row r="26" spans="1:24" ht="21.65" customHeight="1">
      <c r="A26" s="93" t="s">
        <v>12</v>
      </c>
      <c r="B26" s="70"/>
    </row>
    <row r="27" spans="1:24" ht="33" customHeight="1">
      <c r="A27" s="93" t="s">
        <v>13</v>
      </c>
      <c r="B27" s="70"/>
    </row>
    <row r="28" spans="1:24" ht="33" customHeight="1">
      <c r="A28" s="111" t="s">
        <v>14</v>
      </c>
      <c r="B28" s="70"/>
    </row>
    <row r="29" spans="1:24" ht="33" customHeight="1">
      <c r="A29" s="74" t="s">
        <v>15</v>
      </c>
      <c r="B29" s="70"/>
    </row>
    <row r="30" spans="1:24" ht="95.25" customHeight="1">
      <c r="A30" s="92" t="s">
        <v>16</v>
      </c>
      <c r="B30" s="70"/>
    </row>
    <row r="31" spans="1:24" ht="19.5" customHeight="1">
      <c r="A31" s="125" t="s">
        <v>17</v>
      </c>
      <c r="B31" s="70"/>
    </row>
    <row r="32" spans="1:24" ht="60" customHeight="1">
      <c r="A32" s="123" t="s">
        <v>490</v>
      </c>
      <c r="B32" s="70"/>
    </row>
    <row r="33" spans="1:24" ht="58.5" customHeight="1">
      <c r="A33" s="123" t="s">
        <v>18</v>
      </c>
      <c r="B33" s="70"/>
    </row>
    <row r="34" spans="1:24" ht="32.5" customHeight="1">
      <c r="A34" s="126" t="s">
        <v>489</v>
      </c>
      <c r="B34" s="70"/>
    </row>
    <row r="35" spans="1:24">
      <c r="A35" s="76"/>
      <c r="B35" s="69"/>
    </row>
    <row r="36" spans="1:24" ht="32.5" customHeight="1">
      <c r="A36" s="75" t="s">
        <v>19</v>
      </c>
      <c r="B36" s="67"/>
    </row>
    <row r="37" spans="1:24" ht="22" customHeight="1">
      <c r="A37" s="74" t="s">
        <v>20</v>
      </c>
      <c r="B37" s="71"/>
      <c r="C37" s="65"/>
      <c r="D37" s="65"/>
      <c r="E37" s="65"/>
      <c r="F37" s="65"/>
      <c r="G37" s="65"/>
      <c r="H37" s="65"/>
      <c r="I37" s="65"/>
      <c r="J37" s="65"/>
      <c r="K37" s="65"/>
      <c r="L37" s="65"/>
      <c r="M37" s="65"/>
      <c r="N37" s="65"/>
      <c r="O37" s="65"/>
      <c r="P37" s="65"/>
      <c r="Q37" s="65"/>
      <c r="R37" s="65"/>
      <c r="S37" s="65"/>
      <c r="T37" s="65"/>
      <c r="U37" s="65"/>
      <c r="V37" s="65"/>
      <c r="W37" s="65"/>
      <c r="X37" s="65"/>
    </row>
    <row r="38" spans="1:24" ht="56.15" customHeight="1">
      <c r="A38" s="74" t="s">
        <v>21</v>
      </c>
      <c r="B38" s="70"/>
      <c r="C38" s="65"/>
      <c r="D38" s="65"/>
      <c r="E38" s="65"/>
      <c r="F38" s="65"/>
      <c r="G38" s="65"/>
      <c r="H38" s="65"/>
      <c r="I38" s="65"/>
      <c r="J38" s="65"/>
      <c r="K38" s="65"/>
      <c r="L38" s="65"/>
      <c r="M38" s="65"/>
      <c r="N38" s="65"/>
      <c r="O38" s="65"/>
      <c r="P38" s="65"/>
      <c r="Q38" s="65"/>
      <c r="R38" s="65"/>
      <c r="S38" s="65"/>
      <c r="T38" s="65"/>
      <c r="U38" s="65"/>
      <c r="V38" s="65"/>
      <c r="W38" s="65"/>
      <c r="X38" s="65"/>
    </row>
    <row r="39" spans="1:24" ht="38.5" customHeight="1">
      <c r="A39" s="77" t="s">
        <v>22</v>
      </c>
      <c r="B39" s="70"/>
      <c r="C39" s="65"/>
      <c r="D39" s="65"/>
      <c r="E39" s="65"/>
      <c r="F39" s="65"/>
      <c r="G39" s="65"/>
      <c r="H39" s="65"/>
      <c r="I39" s="65"/>
      <c r="J39" s="65"/>
      <c r="K39" s="65"/>
      <c r="L39" s="65"/>
      <c r="M39" s="65"/>
      <c r="N39" s="65"/>
      <c r="O39" s="65"/>
      <c r="P39" s="65"/>
      <c r="Q39" s="65"/>
      <c r="R39" s="65"/>
      <c r="S39" s="65"/>
      <c r="T39" s="65"/>
      <c r="U39" s="65"/>
      <c r="V39" s="65"/>
      <c r="W39" s="65"/>
      <c r="X39" s="65"/>
    </row>
    <row r="40" spans="1:24" ht="22" customHeight="1">
      <c r="A40" s="74" t="s">
        <v>23</v>
      </c>
      <c r="B40" s="70"/>
      <c r="C40" s="65"/>
      <c r="D40" s="65"/>
      <c r="E40" s="65"/>
      <c r="F40" s="65"/>
      <c r="G40" s="65"/>
      <c r="H40" s="65"/>
      <c r="I40" s="65"/>
      <c r="J40" s="65"/>
      <c r="K40" s="65"/>
      <c r="L40" s="65"/>
      <c r="M40" s="65"/>
      <c r="N40" s="65"/>
      <c r="O40" s="65"/>
      <c r="P40" s="65"/>
      <c r="Q40" s="65"/>
      <c r="R40" s="65"/>
      <c r="S40" s="65"/>
      <c r="T40" s="65"/>
      <c r="U40" s="65"/>
      <c r="V40" s="65"/>
      <c r="W40" s="65"/>
      <c r="X40" s="65"/>
    </row>
    <row r="41" spans="1:24" ht="11.5">
      <c r="A41" s="74"/>
      <c r="B41" s="70"/>
      <c r="C41" s="65"/>
      <c r="D41" s="65"/>
      <c r="E41" s="65"/>
      <c r="F41" s="65"/>
      <c r="G41" s="65"/>
      <c r="H41" s="65"/>
      <c r="I41" s="65"/>
      <c r="J41" s="65"/>
      <c r="K41" s="65"/>
      <c r="L41" s="65"/>
      <c r="M41" s="65"/>
      <c r="N41" s="65"/>
      <c r="O41" s="65"/>
      <c r="P41" s="65"/>
      <c r="Q41" s="65"/>
      <c r="R41" s="65"/>
      <c r="S41" s="65"/>
      <c r="T41" s="65"/>
      <c r="U41" s="65"/>
      <c r="V41" s="65"/>
      <c r="W41" s="65"/>
      <c r="X41" s="65"/>
    </row>
    <row r="42" spans="1:24" ht="22" customHeight="1">
      <c r="A42" s="74"/>
      <c r="B42" s="70"/>
      <c r="C42" s="65"/>
      <c r="D42" s="65"/>
      <c r="E42" s="65"/>
      <c r="F42" s="65"/>
      <c r="G42" s="65"/>
      <c r="H42" s="65"/>
      <c r="I42" s="65"/>
      <c r="J42" s="65"/>
      <c r="K42" s="65"/>
      <c r="L42" s="65"/>
      <c r="M42" s="65"/>
      <c r="N42" s="65"/>
      <c r="O42" s="65"/>
      <c r="P42" s="65"/>
      <c r="Q42" s="65"/>
      <c r="R42" s="65"/>
      <c r="S42" s="65"/>
      <c r="T42" s="65"/>
      <c r="U42" s="65"/>
      <c r="V42" s="65"/>
      <c r="W42" s="65"/>
      <c r="X42" s="65"/>
    </row>
    <row r="43" spans="1:24" ht="30" customHeight="1">
      <c r="A43" s="74" t="s">
        <v>24</v>
      </c>
      <c r="B43" s="70"/>
      <c r="C43" s="65"/>
      <c r="D43" s="65"/>
      <c r="E43" s="65"/>
      <c r="F43" s="65"/>
      <c r="G43" s="65"/>
      <c r="H43" s="65"/>
      <c r="I43" s="65"/>
      <c r="J43" s="65"/>
      <c r="K43" s="65"/>
      <c r="L43" s="65"/>
      <c r="M43" s="65"/>
      <c r="N43" s="65"/>
      <c r="O43" s="65"/>
      <c r="P43" s="65"/>
      <c r="Q43" s="65"/>
      <c r="R43" s="65"/>
      <c r="S43" s="65"/>
      <c r="T43" s="65"/>
      <c r="U43" s="65"/>
      <c r="V43" s="65"/>
      <c r="W43" s="65"/>
      <c r="X43" s="65"/>
    </row>
    <row r="44" spans="1:24" ht="27.65" customHeight="1">
      <c r="A44" s="74" t="s">
        <v>25</v>
      </c>
      <c r="B44" s="70"/>
      <c r="C44" s="65"/>
      <c r="D44" s="65"/>
      <c r="E44" s="65"/>
      <c r="F44" s="65"/>
      <c r="G44" s="65"/>
      <c r="H44" s="65"/>
      <c r="I44" s="65"/>
      <c r="J44" s="65"/>
      <c r="K44" s="65"/>
      <c r="L44" s="65"/>
      <c r="M44" s="65"/>
      <c r="N44" s="65"/>
      <c r="O44" s="65"/>
      <c r="P44" s="65"/>
      <c r="Q44" s="65"/>
      <c r="R44" s="65"/>
      <c r="S44" s="65"/>
      <c r="T44" s="65"/>
      <c r="U44" s="65"/>
      <c r="V44" s="65"/>
      <c r="W44" s="65"/>
      <c r="X44" s="65"/>
    </row>
    <row r="45" spans="1:24" ht="11.5">
      <c r="A45" s="74"/>
      <c r="B45" s="70"/>
      <c r="C45" s="65"/>
      <c r="D45" s="65"/>
      <c r="E45" s="65"/>
      <c r="F45" s="65"/>
      <c r="G45" s="65"/>
      <c r="H45" s="65"/>
      <c r="I45" s="65"/>
      <c r="J45" s="65"/>
      <c r="K45" s="65"/>
      <c r="L45" s="65"/>
      <c r="M45" s="65"/>
      <c r="N45" s="65"/>
      <c r="O45" s="65"/>
      <c r="P45" s="65"/>
      <c r="Q45" s="65"/>
      <c r="R45" s="65"/>
      <c r="S45" s="65"/>
      <c r="T45" s="65"/>
      <c r="U45" s="65"/>
      <c r="V45" s="65"/>
      <c r="W45" s="65"/>
      <c r="X45" s="65"/>
    </row>
    <row r="46" spans="1:24" ht="32.5" customHeight="1">
      <c r="A46" s="75" t="s">
        <v>26</v>
      </c>
      <c r="B46" s="69"/>
    </row>
    <row r="47" spans="1:24" ht="33.65" customHeight="1">
      <c r="A47" s="127" t="s">
        <v>484</v>
      </c>
      <c r="B47" s="70"/>
      <c r="C47" s="65"/>
      <c r="D47" s="65"/>
      <c r="E47" s="65"/>
      <c r="F47" s="65"/>
      <c r="G47" s="65"/>
      <c r="H47" s="65"/>
      <c r="I47" s="65"/>
      <c r="J47" s="65"/>
      <c r="K47" s="65"/>
      <c r="L47" s="65"/>
      <c r="M47" s="65"/>
      <c r="N47" s="65"/>
      <c r="O47" s="65"/>
      <c r="P47" s="65"/>
      <c r="Q47" s="65"/>
      <c r="R47" s="65"/>
      <c r="S47" s="65"/>
      <c r="T47" s="65"/>
      <c r="U47" s="65"/>
      <c r="V47" s="65"/>
      <c r="W47" s="65"/>
      <c r="X47" s="65"/>
    </row>
    <row r="48" spans="1:24" ht="33" customHeight="1">
      <c r="A48" s="78" t="s">
        <v>27</v>
      </c>
      <c r="B48" s="70"/>
      <c r="C48" s="65"/>
      <c r="D48" s="65"/>
      <c r="E48" s="65"/>
      <c r="F48" s="65"/>
      <c r="G48" s="65"/>
      <c r="H48" s="65"/>
      <c r="I48" s="65"/>
      <c r="J48" s="65"/>
      <c r="K48" s="65"/>
      <c r="L48" s="65"/>
      <c r="M48" s="65"/>
      <c r="N48" s="65"/>
      <c r="O48" s="65"/>
      <c r="P48" s="65"/>
      <c r="Q48" s="65"/>
      <c r="R48" s="65"/>
      <c r="S48" s="65"/>
      <c r="T48" s="65"/>
      <c r="U48" s="65"/>
      <c r="V48" s="65"/>
      <c r="W48" s="65"/>
      <c r="X48" s="65"/>
    </row>
    <row r="49" spans="1:24" ht="32.15" customHeight="1">
      <c r="A49" s="74"/>
      <c r="B49" s="70"/>
      <c r="C49" s="65"/>
      <c r="D49" s="65"/>
      <c r="E49" s="65"/>
      <c r="F49" s="65"/>
      <c r="G49" s="65"/>
      <c r="H49" s="65"/>
      <c r="I49" s="65"/>
      <c r="J49" s="65"/>
      <c r="K49" s="65"/>
      <c r="L49" s="65"/>
      <c r="M49" s="65"/>
      <c r="N49" s="65"/>
      <c r="O49" s="65"/>
      <c r="P49" s="65"/>
      <c r="Q49" s="65"/>
      <c r="R49" s="65"/>
      <c r="S49" s="65"/>
      <c r="T49" s="65"/>
      <c r="U49" s="65"/>
      <c r="V49" s="65"/>
      <c r="W49" s="65"/>
      <c r="X49" s="65"/>
    </row>
    <row r="50" spans="1:24" ht="32.15" customHeight="1">
      <c r="A50" s="74"/>
      <c r="B50" s="70"/>
      <c r="C50" s="65"/>
      <c r="D50" s="65"/>
      <c r="E50" s="65"/>
      <c r="F50" s="65"/>
      <c r="G50" s="65"/>
      <c r="H50" s="65"/>
      <c r="I50" s="65"/>
      <c r="J50" s="65"/>
      <c r="K50" s="65"/>
      <c r="L50" s="65"/>
      <c r="M50" s="65"/>
      <c r="N50" s="65"/>
      <c r="O50" s="65"/>
      <c r="P50" s="65"/>
      <c r="Q50" s="65"/>
      <c r="R50" s="65"/>
      <c r="S50" s="65"/>
      <c r="T50" s="65"/>
      <c r="U50" s="65"/>
      <c r="V50" s="65"/>
      <c r="W50" s="65"/>
      <c r="X50" s="65"/>
    </row>
    <row r="51" spans="1:24" ht="32.15" customHeight="1">
      <c r="A51" s="74"/>
      <c r="B51" s="70"/>
      <c r="C51" s="65"/>
      <c r="D51" s="65"/>
      <c r="E51" s="65"/>
      <c r="F51" s="65"/>
      <c r="G51" s="65"/>
      <c r="H51" s="65"/>
      <c r="I51" s="65"/>
      <c r="J51" s="65"/>
      <c r="K51" s="65"/>
      <c r="L51" s="65"/>
      <c r="M51" s="65"/>
      <c r="N51" s="65"/>
      <c r="O51" s="65"/>
      <c r="P51" s="65"/>
      <c r="Q51" s="65"/>
      <c r="R51" s="65"/>
      <c r="S51" s="65"/>
      <c r="T51" s="65"/>
      <c r="U51" s="65"/>
      <c r="V51" s="65"/>
      <c r="W51" s="65"/>
      <c r="X51" s="65"/>
    </row>
    <row r="52" spans="1:24" ht="32.15" customHeight="1">
      <c r="A52" s="74"/>
      <c r="B52" s="70"/>
      <c r="C52" s="65"/>
      <c r="D52" s="65"/>
      <c r="E52" s="65"/>
      <c r="F52" s="65"/>
      <c r="G52" s="65"/>
      <c r="H52" s="65"/>
      <c r="I52" s="65"/>
      <c r="J52" s="65"/>
      <c r="K52" s="65"/>
      <c r="L52" s="65"/>
      <c r="M52" s="65"/>
      <c r="N52" s="65"/>
      <c r="O52" s="65"/>
      <c r="P52" s="65"/>
      <c r="Q52" s="65"/>
      <c r="R52" s="65"/>
      <c r="S52" s="65"/>
      <c r="T52" s="65"/>
      <c r="U52" s="65"/>
      <c r="V52" s="65"/>
      <c r="W52" s="65"/>
      <c r="X52" s="65"/>
    </row>
    <row r="53" spans="1:24" ht="32.15" customHeight="1">
      <c r="A53" s="74"/>
      <c r="B53" s="70"/>
      <c r="C53" s="65"/>
      <c r="D53" s="65"/>
      <c r="E53" s="65"/>
      <c r="F53" s="65"/>
      <c r="G53" s="65"/>
      <c r="H53" s="65"/>
      <c r="I53" s="65"/>
      <c r="J53" s="65"/>
      <c r="K53" s="65"/>
      <c r="L53" s="65"/>
      <c r="M53" s="65"/>
      <c r="N53" s="65"/>
      <c r="O53" s="65"/>
      <c r="P53" s="65"/>
      <c r="Q53" s="65"/>
      <c r="R53" s="65"/>
      <c r="S53" s="65"/>
      <c r="T53" s="65"/>
      <c r="U53" s="65"/>
      <c r="V53" s="65"/>
      <c r="W53" s="65"/>
      <c r="X53" s="65"/>
    </row>
    <row r="54" spans="1:24" ht="11.5">
      <c r="A54" s="74"/>
      <c r="B54" s="70"/>
      <c r="C54" s="65"/>
      <c r="D54" s="65"/>
      <c r="E54" s="65"/>
      <c r="F54" s="65"/>
      <c r="G54" s="65"/>
      <c r="H54" s="65"/>
      <c r="I54" s="65"/>
      <c r="J54" s="65"/>
      <c r="K54" s="65"/>
      <c r="L54" s="65"/>
      <c r="M54" s="65"/>
      <c r="N54" s="65"/>
      <c r="O54" s="65"/>
      <c r="P54" s="65"/>
      <c r="Q54" s="65"/>
      <c r="R54" s="65"/>
      <c r="S54" s="65"/>
      <c r="T54" s="65"/>
      <c r="U54" s="65"/>
      <c r="V54" s="65"/>
      <c r="W54" s="65"/>
      <c r="X54" s="65"/>
    </row>
    <row r="55" spans="1:24" ht="32.15" customHeight="1">
      <c r="A55" s="75" t="s">
        <v>28</v>
      </c>
      <c r="B55" s="69"/>
    </row>
    <row r="56" spans="1:24" ht="48" customHeight="1">
      <c r="A56" s="74" t="s">
        <v>29</v>
      </c>
      <c r="B56" s="69"/>
    </row>
    <row r="57" spans="1:24" ht="33" customHeight="1">
      <c r="A57" s="74" t="s">
        <v>30</v>
      </c>
      <c r="B57" s="69"/>
    </row>
    <row r="58" spans="1:24" ht="56.5" customHeight="1">
      <c r="A58" s="74" t="s">
        <v>31</v>
      </c>
      <c r="B58" s="69"/>
    </row>
    <row r="59" spans="1:24" ht="11.5">
      <c r="A59" s="78"/>
      <c r="B59" s="69"/>
    </row>
    <row r="60" spans="1:24" ht="22" customHeight="1">
      <c r="A60" s="74" t="s">
        <v>32</v>
      </c>
      <c r="B60" s="70"/>
      <c r="C60" s="65"/>
      <c r="D60" s="65"/>
      <c r="E60" s="65"/>
      <c r="F60" s="65"/>
      <c r="G60" s="65"/>
      <c r="H60" s="65"/>
      <c r="I60" s="65"/>
      <c r="J60" s="65"/>
      <c r="K60" s="65"/>
      <c r="L60" s="65"/>
      <c r="M60" s="65"/>
      <c r="N60" s="65"/>
      <c r="O60" s="65"/>
      <c r="P60" s="65"/>
      <c r="Q60" s="65"/>
      <c r="R60" s="65"/>
      <c r="S60" s="65"/>
      <c r="T60" s="65"/>
      <c r="U60" s="65"/>
      <c r="V60" s="65"/>
      <c r="W60" s="65"/>
      <c r="X60" s="65"/>
    </row>
    <row r="61" spans="1:24" ht="11.5">
      <c r="A61" s="74" t="s">
        <v>33</v>
      </c>
      <c r="B61" s="70"/>
      <c r="C61" s="65"/>
      <c r="D61" s="65"/>
      <c r="E61" s="65"/>
      <c r="F61" s="65"/>
      <c r="G61" s="65"/>
      <c r="H61" s="65"/>
      <c r="I61" s="65"/>
      <c r="J61" s="65"/>
      <c r="K61" s="65"/>
      <c r="L61" s="65"/>
      <c r="M61" s="65"/>
      <c r="N61" s="65"/>
      <c r="O61" s="65"/>
      <c r="P61" s="65"/>
      <c r="Q61" s="65"/>
      <c r="R61" s="65"/>
      <c r="S61" s="65"/>
      <c r="T61" s="65"/>
      <c r="U61" s="65"/>
      <c r="V61" s="65"/>
      <c r="W61" s="65"/>
      <c r="X61" s="65"/>
    </row>
    <row r="62" spans="1:24" ht="11.5">
      <c r="A62" s="74" t="s">
        <v>34</v>
      </c>
      <c r="B62" s="70"/>
      <c r="C62" s="65"/>
      <c r="D62" s="65"/>
      <c r="E62" s="65"/>
      <c r="F62" s="65"/>
      <c r="G62" s="65"/>
      <c r="H62" s="65"/>
      <c r="I62" s="65"/>
      <c r="J62" s="65"/>
      <c r="K62" s="65"/>
      <c r="L62" s="65"/>
      <c r="M62" s="65"/>
      <c r="N62" s="65"/>
      <c r="O62" s="65"/>
      <c r="P62" s="65"/>
      <c r="Q62" s="65"/>
      <c r="R62" s="65"/>
      <c r="S62" s="65"/>
      <c r="T62" s="65"/>
      <c r="U62" s="65"/>
      <c r="V62" s="65"/>
      <c r="W62" s="65"/>
      <c r="X62" s="65"/>
    </row>
    <row r="63" spans="1:24" ht="11.5">
      <c r="A63" s="74" t="s">
        <v>35</v>
      </c>
      <c r="B63" s="70"/>
      <c r="C63" s="65"/>
      <c r="D63" s="65"/>
      <c r="E63" s="65"/>
      <c r="F63" s="65"/>
      <c r="G63" s="65"/>
      <c r="H63" s="65"/>
      <c r="I63" s="65"/>
      <c r="J63" s="65"/>
      <c r="K63" s="65"/>
      <c r="L63" s="65"/>
      <c r="M63" s="65"/>
      <c r="N63" s="65"/>
      <c r="O63" s="65"/>
      <c r="P63" s="65"/>
      <c r="Q63" s="65"/>
      <c r="R63" s="65"/>
      <c r="S63" s="65"/>
      <c r="T63" s="65"/>
      <c r="U63" s="65"/>
      <c r="V63" s="65"/>
      <c r="W63" s="65"/>
      <c r="X63" s="65"/>
    </row>
    <row r="64" spans="1:24" ht="11.5">
      <c r="A64" s="74" t="s">
        <v>36</v>
      </c>
      <c r="B64" s="70"/>
      <c r="C64" s="65"/>
      <c r="D64" s="65"/>
      <c r="E64" s="65"/>
      <c r="F64" s="65"/>
      <c r="G64" s="65"/>
      <c r="H64" s="65"/>
      <c r="I64" s="65"/>
      <c r="J64" s="65"/>
      <c r="K64" s="65"/>
      <c r="L64" s="65"/>
      <c r="M64" s="65"/>
      <c r="N64" s="65"/>
      <c r="O64" s="65"/>
      <c r="P64" s="65"/>
      <c r="Q64" s="65"/>
      <c r="R64" s="65"/>
      <c r="S64" s="65"/>
      <c r="T64" s="65"/>
      <c r="U64" s="65"/>
      <c r="V64" s="65"/>
      <c r="W64" s="65"/>
      <c r="X64" s="65"/>
    </row>
    <row r="65" spans="1:24" ht="11.5">
      <c r="A65" s="74" t="s">
        <v>37</v>
      </c>
      <c r="B65" s="70"/>
      <c r="C65" s="65"/>
      <c r="D65" s="65"/>
      <c r="E65" s="65"/>
      <c r="F65" s="65"/>
      <c r="G65" s="65"/>
      <c r="H65" s="65"/>
      <c r="I65" s="65"/>
      <c r="J65" s="65"/>
      <c r="K65" s="65"/>
      <c r="L65" s="65"/>
      <c r="M65" s="65"/>
      <c r="N65" s="65"/>
      <c r="O65" s="65"/>
      <c r="P65" s="65"/>
      <c r="Q65" s="65"/>
      <c r="R65" s="65"/>
      <c r="S65" s="65"/>
      <c r="T65" s="65"/>
      <c r="U65" s="65"/>
      <c r="V65" s="65"/>
      <c r="W65" s="65"/>
      <c r="X65" s="65"/>
    </row>
    <row r="66" spans="1:24" ht="11.5">
      <c r="A66" s="79" t="s">
        <v>38</v>
      </c>
      <c r="B66" s="70"/>
      <c r="C66" s="65"/>
      <c r="D66" s="65"/>
      <c r="E66" s="65"/>
      <c r="F66" s="65"/>
      <c r="G66" s="65"/>
      <c r="H66" s="65"/>
      <c r="I66" s="65"/>
      <c r="J66" s="65"/>
      <c r="K66" s="65"/>
      <c r="L66" s="65"/>
      <c r="M66" s="65"/>
      <c r="N66" s="65"/>
      <c r="O66" s="65"/>
      <c r="P66" s="65"/>
      <c r="Q66" s="65"/>
      <c r="R66" s="65"/>
      <c r="S66" s="65"/>
      <c r="T66" s="65"/>
      <c r="U66" s="65"/>
      <c r="V66" s="65"/>
      <c r="W66" s="65"/>
      <c r="X66" s="65"/>
    </row>
    <row r="67" spans="1:24" ht="11.5">
      <c r="A67" s="79" t="s">
        <v>39</v>
      </c>
      <c r="B67" s="70"/>
      <c r="C67" s="65"/>
      <c r="D67" s="65"/>
      <c r="E67" s="65"/>
      <c r="F67" s="65"/>
      <c r="G67" s="65"/>
      <c r="H67" s="65"/>
      <c r="I67" s="65"/>
      <c r="J67" s="65"/>
      <c r="K67" s="65"/>
      <c r="L67" s="65"/>
      <c r="M67" s="65"/>
      <c r="N67" s="65"/>
      <c r="O67" s="65"/>
      <c r="P67" s="65"/>
      <c r="Q67" s="65"/>
      <c r="R67" s="65"/>
      <c r="S67" s="65"/>
      <c r="T67" s="65"/>
      <c r="U67" s="65"/>
      <c r="V67" s="65"/>
      <c r="W67" s="65"/>
      <c r="X67" s="65"/>
    </row>
    <row r="68" spans="1:24" ht="22" customHeight="1">
      <c r="A68" s="74" t="s">
        <v>40</v>
      </c>
      <c r="B68" s="70"/>
      <c r="C68" s="65"/>
      <c r="D68" s="65"/>
      <c r="E68" s="65"/>
      <c r="F68" s="65"/>
      <c r="G68" s="65"/>
      <c r="H68" s="65"/>
      <c r="I68" s="65"/>
      <c r="J68" s="65"/>
      <c r="K68" s="65"/>
      <c r="L68" s="65"/>
      <c r="M68" s="65"/>
      <c r="N68" s="65"/>
      <c r="O68" s="65"/>
      <c r="P68" s="65"/>
      <c r="Q68" s="65"/>
      <c r="R68" s="65"/>
      <c r="S68" s="65"/>
      <c r="T68" s="65"/>
      <c r="U68" s="65"/>
      <c r="V68" s="65"/>
      <c r="W68" s="65"/>
      <c r="X68" s="65"/>
    </row>
    <row r="69" spans="1:24" ht="21.65" customHeight="1">
      <c r="A69" s="74" t="s">
        <v>41</v>
      </c>
      <c r="B69" s="69"/>
    </row>
    <row r="70" spans="1:24">
      <c r="A70" s="73"/>
      <c r="B70" s="69"/>
    </row>
    <row r="71" spans="1:24">
      <c r="A71" s="73"/>
      <c r="B71" s="69"/>
    </row>
    <row r="72" spans="1:24">
      <c r="B72" s="69"/>
    </row>
    <row r="73" spans="1:24">
      <c r="B73" s="69"/>
    </row>
  </sheetData>
  <sheetProtection algorithmName="SHA-512" hashValue="GGf7tritCVsIGfHoov5ePNL7Ezt+3Ze0FKb6JyTWZ0Mmgdf1rLxzMlbHC+5/BIuVKFHdxSo9mAXj1Z+Tn6JPgA==" saltValue="/bQmBDp9noK7BVYUwMAnPA==" spinCount="100000" sheet="1" objects="1" scenarios="1"/>
  <hyperlinks>
    <hyperlink ref="A66" r:id="rId1" xr:uid="{70C5FEF1-5207-4E7A-BE1C-852BC9E614C5}"/>
    <hyperlink ref="A67" r:id="rId2" xr:uid="{5AABE869-56E9-42A5-918D-C0334DFA6494}"/>
    <hyperlink ref="A34" r:id="rId3" xr:uid="{31F5D791-8D22-49F0-B91D-DB5785481A90}"/>
    <hyperlink ref="A17" r:id="rId4" xr:uid="{813FAD50-9B64-477B-B5E4-16DA4A99028E}"/>
  </hyperlinks>
  <pageMargins left="0.7" right="0.7" top="0.75" bottom="0.75" header="0.3" footer="0.3"/>
  <pageSetup orientation="portrait" horizontalDpi="1200" verticalDpi="120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B318-096C-45B1-B733-C4295E4BE446}">
  <dimension ref="A1:I117"/>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ht="14">
      <c r="A1" s="150" t="s">
        <v>345</v>
      </c>
      <c r="B1" s="150"/>
      <c r="C1" s="117"/>
      <c r="D1" s="14"/>
      <c r="I1"/>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1" t="s">
        <v>247</v>
      </c>
      <c r="B9" s="162"/>
      <c r="C9" s="38"/>
      <c r="D9" s="39" t="s">
        <v>248</v>
      </c>
      <c r="E9" s="39" t="s">
        <v>249</v>
      </c>
      <c r="F9" s="39" t="s">
        <v>250</v>
      </c>
      <c r="G9" s="39" t="s">
        <v>251</v>
      </c>
      <c r="H9" s="40" t="s">
        <v>252</v>
      </c>
      <c r="I9"/>
    </row>
    <row r="10" spans="1:9" s="29" customFormat="1" ht="11.5">
      <c r="A10" s="153" t="s">
        <v>253</v>
      </c>
      <c r="B10" s="154"/>
      <c r="C10" s="27"/>
      <c r="D10" s="28">
        <f>SUM(Table6941217[Environmental Employment in 2019
'[A'] ])</f>
        <v>119854</v>
      </c>
      <c r="E10" s="28">
        <f>SUM(Table6941217[Environmental Employment in 2029
'[B']])</f>
        <v>123476</v>
      </c>
      <c r="F10" s="28">
        <f>+SUM(Table6941217[Expansion Demand by 2029
'[C=B-A']])</f>
        <v>3622</v>
      </c>
      <c r="G10" s="28">
        <f>+SUM(Table6941217[Replacement Demand by 2029
'[D']])</f>
        <v>35375</v>
      </c>
      <c r="H10" s="28">
        <f>+SUM(Table6941217[Net Hiring Requirements by 2029
'[E=C+D']])</f>
        <v>38997</v>
      </c>
    </row>
    <row r="11" spans="1:9" s="29" customFormat="1" ht="11.5">
      <c r="A11" s="155" t="s">
        <v>254</v>
      </c>
      <c r="B11" s="156"/>
      <c r="C11" s="30"/>
      <c r="D11" s="31">
        <f>SUMIF(Table6941217[With Core Environmental Workers?], "Yes", Table6941217[Environmental Employment in 2019
'[A'] ])</f>
        <v>46412</v>
      </c>
      <c r="E11" s="31">
        <f>SUMIF(Table6941217[With Core Environmental Workers?], "Yes", Table6941217[Environmental Employment in 2029
'[B']])</f>
        <v>47828</v>
      </c>
      <c r="F11" s="31">
        <f>SUMIF(Table6941217[With Core Environmental Workers?], "Yes", Table6941217[Expansion Demand by 2029
'[C=B-A']])</f>
        <v>1416</v>
      </c>
      <c r="G11" s="31">
        <f>SUMIF(Table6941217[With Core Environmental Workers?], "Yes", Table6941217[Replacement Demand by 2029
'[D']])</f>
        <v>14636</v>
      </c>
      <c r="H11" s="31">
        <f>SUMIF(Table6941217[With Core Environmental Workers?], "Yes", Table6941217[Net Hiring Requirements by 2029
'[E=C+D']])</f>
        <v>16052</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561</v>
      </c>
      <c r="E14" s="35">
        <v>620</v>
      </c>
      <c r="F14" s="35">
        <v>59</v>
      </c>
      <c r="G14" s="35">
        <v>291</v>
      </c>
      <c r="H14" s="35">
        <v>350</v>
      </c>
    </row>
    <row r="15" spans="1:9" s="36" customFormat="1" ht="11.5">
      <c r="A15" s="34" t="s">
        <v>257</v>
      </c>
      <c r="B15" s="33" t="s">
        <v>258</v>
      </c>
      <c r="C15" s="34" t="s">
        <v>259</v>
      </c>
      <c r="D15" s="35">
        <v>1253</v>
      </c>
      <c r="E15" s="35">
        <v>1242</v>
      </c>
      <c r="F15" s="35">
        <v>-11</v>
      </c>
      <c r="G15" s="35">
        <v>609</v>
      </c>
      <c r="H15" s="35">
        <v>598</v>
      </c>
    </row>
    <row r="16" spans="1:9" s="36" customFormat="1" ht="11.5">
      <c r="A16" s="34" t="s">
        <v>82</v>
      </c>
      <c r="B16" s="33" t="s">
        <v>81</v>
      </c>
      <c r="C16" s="34" t="s">
        <v>256</v>
      </c>
      <c r="D16" s="35">
        <v>742</v>
      </c>
      <c r="E16" s="35">
        <v>911</v>
      </c>
      <c r="F16" s="35">
        <v>169</v>
      </c>
      <c r="G16" s="35">
        <v>412</v>
      </c>
      <c r="H16" s="35">
        <v>581</v>
      </c>
    </row>
    <row r="17" spans="1:8" s="36" customFormat="1" ht="11.5">
      <c r="A17" s="34" t="s">
        <v>208</v>
      </c>
      <c r="B17" s="33" t="s">
        <v>207</v>
      </c>
      <c r="C17" s="34" t="s">
        <v>256</v>
      </c>
      <c r="D17" s="35">
        <v>787</v>
      </c>
      <c r="E17" s="35">
        <v>790</v>
      </c>
      <c r="F17" s="35">
        <v>3</v>
      </c>
      <c r="G17" s="35">
        <v>387</v>
      </c>
      <c r="H17" s="35">
        <v>390</v>
      </c>
    </row>
    <row r="18" spans="1:8" s="36" customFormat="1" ht="11.5">
      <c r="A18" s="34" t="s">
        <v>127</v>
      </c>
      <c r="B18" s="33" t="s">
        <v>126</v>
      </c>
      <c r="C18" s="34" t="s">
        <v>256</v>
      </c>
      <c r="D18" s="35">
        <v>6407</v>
      </c>
      <c r="E18" s="35">
        <v>5890</v>
      </c>
      <c r="F18" s="35">
        <v>-517</v>
      </c>
      <c r="G18" s="35">
        <v>2987</v>
      </c>
      <c r="H18" s="35">
        <v>2470</v>
      </c>
    </row>
    <row r="19" spans="1:8" s="36" customFormat="1" ht="11.5">
      <c r="A19" s="34" t="s">
        <v>260</v>
      </c>
      <c r="B19" s="33" t="s">
        <v>261</v>
      </c>
      <c r="C19" s="34" t="s">
        <v>259</v>
      </c>
      <c r="D19" s="35">
        <v>609</v>
      </c>
      <c r="E19" s="35">
        <v>619</v>
      </c>
      <c r="F19" s="35">
        <v>10</v>
      </c>
      <c r="G19" s="35">
        <v>229</v>
      </c>
      <c r="H19" s="35">
        <v>239</v>
      </c>
    </row>
    <row r="20" spans="1:8" s="36" customFormat="1" ht="11.5">
      <c r="A20" s="34" t="s">
        <v>262</v>
      </c>
      <c r="B20" s="33" t="s">
        <v>263</v>
      </c>
      <c r="C20" s="34" t="s">
        <v>259</v>
      </c>
      <c r="D20" s="35">
        <v>437</v>
      </c>
      <c r="E20" s="35">
        <v>476</v>
      </c>
      <c r="F20" s="35">
        <v>39</v>
      </c>
      <c r="G20" s="35">
        <v>177</v>
      </c>
      <c r="H20" s="35">
        <v>216</v>
      </c>
    </row>
    <row r="21" spans="1:8" s="36" customFormat="1" ht="11.5">
      <c r="A21" s="34" t="s">
        <v>264</v>
      </c>
      <c r="B21" s="33" t="s">
        <v>265</v>
      </c>
      <c r="C21" s="34" t="s">
        <v>259</v>
      </c>
      <c r="D21" s="35">
        <v>332</v>
      </c>
      <c r="E21" s="35">
        <v>356</v>
      </c>
      <c r="F21" s="35">
        <v>24</v>
      </c>
      <c r="G21" s="35">
        <v>134</v>
      </c>
      <c r="H21" s="35">
        <v>158</v>
      </c>
    </row>
    <row r="22" spans="1:8" s="36" customFormat="1" ht="11.5">
      <c r="A22" s="34" t="s">
        <v>199</v>
      </c>
      <c r="B22" s="33" t="s">
        <v>198</v>
      </c>
      <c r="C22" s="34" t="s">
        <v>256</v>
      </c>
      <c r="D22" s="35">
        <v>494</v>
      </c>
      <c r="E22" s="35">
        <v>497</v>
      </c>
      <c r="F22" s="35">
        <v>3</v>
      </c>
      <c r="G22" s="35">
        <v>161</v>
      </c>
      <c r="H22" s="35">
        <v>164</v>
      </c>
    </row>
    <row r="23" spans="1:8" s="36" customFormat="1" ht="11.5">
      <c r="A23" s="34" t="s">
        <v>166</v>
      </c>
      <c r="B23" s="33" t="s">
        <v>165</v>
      </c>
      <c r="C23" s="34" t="s">
        <v>256</v>
      </c>
      <c r="D23" s="35">
        <v>237</v>
      </c>
      <c r="E23" s="35">
        <v>244</v>
      </c>
      <c r="F23" s="35">
        <v>7</v>
      </c>
      <c r="G23" s="35">
        <v>80</v>
      </c>
      <c r="H23" s="35">
        <v>87</v>
      </c>
    </row>
    <row r="24" spans="1:8" s="36" customFormat="1" ht="11.5">
      <c r="A24" s="34" t="s">
        <v>115</v>
      </c>
      <c r="B24" s="33" t="s">
        <v>114</v>
      </c>
      <c r="C24" s="34" t="s">
        <v>256</v>
      </c>
      <c r="D24" s="35">
        <v>754</v>
      </c>
      <c r="E24" s="35">
        <v>734</v>
      </c>
      <c r="F24" s="35">
        <v>-20</v>
      </c>
      <c r="G24" s="35">
        <v>238</v>
      </c>
      <c r="H24" s="35">
        <v>218</v>
      </c>
    </row>
    <row r="25" spans="1:8" s="36" customFormat="1" ht="11.5">
      <c r="A25" s="34" t="s">
        <v>193</v>
      </c>
      <c r="B25" s="33" t="s">
        <v>192</v>
      </c>
      <c r="C25" s="34" t="s">
        <v>256</v>
      </c>
      <c r="D25" s="35">
        <v>123</v>
      </c>
      <c r="E25" s="35">
        <v>130</v>
      </c>
      <c r="F25" s="35">
        <v>7</v>
      </c>
      <c r="G25" s="35">
        <v>40</v>
      </c>
      <c r="H25" s="35">
        <v>47</v>
      </c>
    </row>
    <row r="26" spans="1:8" s="36" customFormat="1" ht="11.5">
      <c r="A26" s="34" t="s">
        <v>205</v>
      </c>
      <c r="B26" s="33" t="s">
        <v>204</v>
      </c>
      <c r="C26" s="34" t="s">
        <v>256</v>
      </c>
      <c r="D26" s="35">
        <v>615</v>
      </c>
      <c r="E26" s="35">
        <v>618</v>
      </c>
      <c r="F26" s="35">
        <v>3</v>
      </c>
      <c r="G26" s="35">
        <v>136</v>
      </c>
      <c r="H26" s="35">
        <v>139</v>
      </c>
    </row>
    <row r="27" spans="1:8" s="36" customFormat="1" ht="11.5">
      <c r="A27" s="34" t="s">
        <v>178</v>
      </c>
      <c r="B27" s="33" t="s">
        <v>177</v>
      </c>
      <c r="C27" s="34" t="s">
        <v>256</v>
      </c>
      <c r="D27" s="35">
        <v>67</v>
      </c>
      <c r="E27" s="35">
        <v>73</v>
      </c>
      <c r="F27" s="35">
        <v>6</v>
      </c>
      <c r="G27" s="35">
        <v>29</v>
      </c>
      <c r="H27" s="35">
        <v>35</v>
      </c>
    </row>
    <row r="28" spans="1:8" s="36" customFormat="1" ht="11.5">
      <c r="A28" s="34" t="s">
        <v>112</v>
      </c>
      <c r="B28" s="33" t="s">
        <v>111</v>
      </c>
      <c r="C28" s="34" t="s">
        <v>256</v>
      </c>
      <c r="D28" s="35">
        <v>241</v>
      </c>
      <c r="E28" s="35">
        <v>261</v>
      </c>
      <c r="F28" s="35">
        <v>20</v>
      </c>
      <c r="G28" s="35">
        <v>95</v>
      </c>
      <c r="H28" s="35">
        <v>115</v>
      </c>
    </row>
    <row r="29" spans="1:8" s="36" customFormat="1" ht="11.5">
      <c r="A29" s="34" t="s">
        <v>130</v>
      </c>
      <c r="B29" s="33" t="s">
        <v>129</v>
      </c>
      <c r="C29" s="34" t="s">
        <v>256</v>
      </c>
      <c r="D29" s="35">
        <v>41</v>
      </c>
      <c r="E29" s="35">
        <v>45</v>
      </c>
      <c r="F29" s="35">
        <v>4</v>
      </c>
      <c r="G29" s="35">
        <v>19</v>
      </c>
      <c r="H29" s="35">
        <v>23</v>
      </c>
    </row>
    <row r="30" spans="1:8" s="36" customFormat="1" ht="11.5">
      <c r="A30" s="34" t="s">
        <v>226</v>
      </c>
      <c r="B30" s="33" t="s">
        <v>225</v>
      </c>
      <c r="C30" s="34" t="s">
        <v>256</v>
      </c>
      <c r="D30" s="35">
        <v>235</v>
      </c>
      <c r="E30" s="35">
        <v>294</v>
      </c>
      <c r="F30" s="35">
        <v>59</v>
      </c>
      <c r="G30" s="35">
        <v>98</v>
      </c>
      <c r="H30" s="35">
        <v>157</v>
      </c>
    </row>
    <row r="31" spans="1:8" s="36" customFormat="1" ht="11.5">
      <c r="A31" s="34" t="s">
        <v>211</v>
      </c>
      <c r="B31" s="33" t="s">
        <v>210</v>
      </c>
      <c r="C31" s="34" t="s">
        <v>256</v>
      </c>
      <c r="D31" s="35">
        <v>52</v>
      </c>
      <c r="E31" s="35">
        <v>58</v>
      </c>
      <c r="F31" s="35">
        <v>6</v>
      </c>
      <c r="G31" s="35">
        <v>30</v>
      </c>
      <c r="H31" s="35">
        <v>36</v>
      </c>
    </row>
    <row r="32" spans="1:8" s="36" customFormat="1" ht="11.5">
      <c r="A32" s="34" t="s">
        <v>124</v>
      </c>
      <c r="B32" s="33" t="s">
        <v>123</v>
      </c>
      <c r="C32" s="34" t="s">
        <v>256</v>
      </c>
      <c r="D32" s="35">
        <v>100</v>
      </c>
      <c r="E32" s="35">
        <v>107</v>
      </c>
      <c r="F32" s="35">
        <v>7</v>
      </c>
      <c r="G32" s="35">
        <v>53</v>
      </c>
      <c r="H32" s="35">
        <v>60</v>
      </c>
    </row>
    <row r="33" spans="1:8" s="36" customFormat="1" ht="11.5">
      <c r="A33" s="34" t="s">
        <v>229</v>
      </c>
      <c r="B33" s="33" t="s">
        <v>228</v>
      </c>
      <c r="C33" s="34" t="s">
        <v>256</v>
      </c>
      <c r="D33" s="35">
        <v>494</v>
      </c>
      <c r="E33" s="35">
        <v>478</v>
      </c>
      <c r="F33" s="35">
        <v>-16</v>
      </c>
      <c r="G33" s="35">
        <v>132</v>
      </c>
      <c r="H33" s="35">
        <v>116</v>
      </c>
    </row>
    <row r="34" spans="1:8" s="36" customFormat="1" ht="11.5">
      <c r="A34" s="34" t="s">
        <v>266</v>
      </c>
      <c r="B34" s="33" t="s">
        <v>267</v>
      </c>
      <c r="C34" s="34" t="s">
        <v>259</v>
      </c>
      <c r="D34" s="35">
        <v>1716</v>
      </c>
      <c r="E34" s="35">
        <v>1719</v>
      </c>
      <c r="F34" s="35">
        <v>3</v>
      </c>
      <c r="G34" s="35">
        <v>650</v>
      </c>
      <c r="H34" s="35">
        <v>653</v>
      </c>
    </row>
    <row r="35" spans="1:8" s="36" customFormat="1" ht="11.5">
      <c r="A35" s="34" t="s">
        <v>160</v>
      </c>
      <c r="B35" s="33" t="s">
        <v>268</v>
      </c>
      <c r="C35" s="34" t="s">
        <v>256</v>
      </c>
      <c r="D35" s="35">
        <v>1576</v>
      </c>
      <c r="E35" s="35">
        <v>1519</v>
      </c>
      <c r="F35" s="35">
        <v>-57</v>
      </c>
      <c r="G35" s="35">
        <v>420</v>
      </c>
      <c r="H35" s="35">
        <v>363</v>
      </c>
    </row>
    <row r="36" spans="1:8" s="36" customFormat="1" ht="11.5">
      <c r="A36" s="34" t="s">
        <v>220</v>
      </c>
      <c r="B36" s="33" t="s">
        <v>219</v>
      </c>
      <c r="C36" s="34" t="s">
        <v>256</v>
      </c>
      <c r="D36" s="35">
        <v>300</v>
      </c>
      <c r="E36" s="35">
        <v>317</v>
      </c>
      <c r="F36" s="35">
        <v>17</v>
      </c>
      <c r="G36" s="35">
        <v>122</v>
      </c>
      <c r="H36" s="35">
        <v>139</v>
      </c>
    </row>
    <row r="37" spans="1:8" s="36" customFormat="1" ht="11.5">
      <c r="A37" s="34" t="s">
        <v>269</v>
      </c>
      <c r="B37" s="33" t="s">
        <v>270</v>
      </c>
      <c r="C37" s="34" t="s">
        <v>259</v>
      </c>
      <c r="D37" s="35">
        <v>430</v>
      </c>
      <c r="E37" s="35">
        <v>424</v>
      </c>
      <c r="F37" s="35">
        <v>-6</v>
      </c>
      <c r="G37" s="35">
        <v>153</v>
      </c>
      <c r="H37" s="35">
        <v>147</v>
      </c>
    </row>
    <row r="38" spans="1:8" s="36" customFormat="1" ht="11.5">
      <c r="A38" s="34" t="s">
        <v>271</v>
      </c>
      <c r="B38" s="33" t="s">
        <v>272</v>
      </c>
      <c r="C38" s="34" t="s">
        <v>259</v>
      </c>
      <c r="D38" s="35">
        <v>1266</v>
      </c>
      <c r="E38" s="35">
        <v>1110</v>
      </c>
      <c r="F38" s="35">
        <v>-156</v>
      </c>
      <c r="G38" s="35">
        <v>476</v>
      </c>
      <c r="H38" s="35">
        <v>320</v>
      </c>
    </row>
    <row r="39" spans="1:8" s="36" customFormat="1" ht="11.5">
      <c r="A39" s="34" t="s">
        <v>175</v>
      </c>
      <c r="B39" s="33" t="s">
        <v>174</v>
      </c>
      <c r="C39" s="34" t="s">
        <v>256</v>
      </c>
      <c r="D39" s="35">
        <v>1363</v>
      </c>
      <c r="E39" s="35">
        <v>1176</v>
      </c>
      <c r="F39" s="35">
        <v>-187</v>
      </c>
      <c r="G39" s="35">
        <v>433</v>
      </c>
      <c r="H39" s="35">
        <v>246</v>
      </c>
    </row>
    <row r="40" spans="1:8" s="36" customFormat="1" ht="11.5">
      <c r="A40" s="34" t="s">
        <v>88</v>
      </c>
      <c r="B40" s="33" t="s">
        <v>87</v>
      </c>
      <c r="C40" s="34" t="s">
        <v>256</v>
      </c>
      <c r="D40" s="35">
        <v>752</v>
      </c>
      <c r="E40" s="35">
        <v>787</v>
      </c>
      <c r="F40" s="35">
        <v>35</v>
      </c>
      <c r="G40" s="35">
        <v>266</v>
      </c>
      <c r="H40" s="35">
        <v>301</v>
      </c>
    </row>
    <row r="41" spans="1:8" s="36" customFormat="1" ht="11.5">
      <c r="A41" s="34" t="s">
        <v>273</v>
      </c>
      <c r="B41" s="33" t="s">
        <v>274</v>
      </c>
      <c r="C41" s="34" t="s">
        <v>259</v>
      </c>
      <c r="D41" s="35">
        <v>1753</v>
      </c>
      <c r="E41" s="35">
        <v>1810</v>
      </c>
      <c r="F41" s="35">
        <v>57</v>
      </c>
      <c r="G41" s="35">
        <v>480</v>
      </c>
      <c r="H41" s="35">
        <v>537</v>
      </c>
    </row>
    <row r="42" spans="1:8" s="36" customFormat="1" ht="11.5">
      <c r="A42" s="34" t="s">
        <v>238</v>
      </c>
      <c r="B42" s="33" t="s">
        <v>237</v>
      </c>
      <c r="C42" s="34" t="s">
        <v>256</v>
      </c>
      <c r="D42" s="35">
        <v>546</v>
      </c>
      <c r="E42" s="35">
        <v>599</v>
      </c>
      <c r="F42" s="35">
        <v>53</v>
      </c>
      <c r="G42" s="35">
        <v>119</v>
      </c>
      <c r="H42" s="35">
        <v>172</v>
      </c>
    </row>
    <row r="43" spans="1:8" s="36" customFormat="1" ht="11.5">
      <c r="A43" s="34" t="s">
        <v>187</v>
      </c>
      <c r="B43" s="33" t="s">
        <v>186</v>
      </c>
      <c r="C43" s="34" t="s">
        <v>256</v>
      </c>
      <c r="D43" s="35">
        <v>812</v>
      </c>
      <c r="E43" s="35">
        <v>838</v>
      </c>
      <c r="F43" s="35">
        <v>26</v>
      </c>
      <c r="G43" s="35">
        <v>252</v>
      </c>
      <c r="H43" s="35">
        <v>278</v>
      </c>
    </row>
    <row r="44" spans="1:8" s="36" customFormat="1" ht="11.5">
      <c r="A44" s="34" t="s">
        <v>275</v>
      </c>
      <c r="B44" s="33" t="s">
        <v>276</v>
      </c>
      <c r="C44" s="34" t="s">
        <v>259</v>
      </c>
      <c r="D44" s="35">
        <v>867</v>
      </c>
      <c r="E44" s="35">
        <v>933</v>
      </c>
      <c r="F44" s="35">
        <v>66</v>
      </c>
      <c r="G44" s="35">
        <v>166</v>
      </c>
      <c r="H44" s="35">
        <v>232</v>
      </c>
    </row>
    <row r="45" spans="1:8" s="36" customFormat="1" ht="11.5">
      <c r="A45" s="34" t="s">
        <v>277</v>
      </c>
      <c r="B45" s="33" t="s">
        <v>278</v>
      </c>
      <c r="C45" s="34" t="s">
        <v>259</v>
      </c>
      <c r="D45" s="35">
        <v>444</v>
      </c>
      <c r="E45" s="35">
        <v>448</v>
      </c>
      <c r="F45" s="35">
        <v>4</v>
      </c>
      <c r="G45" s="35">
        <v>132</v>
      </c>
      <c r="H45" s="35">
        <v>136</v>
      </c>
    </row>
    <row r="46" spans="1:8" s="36" customFormat="1" ht="11.5">
      <c r="A46" s="34" t="s">
        <v>172</v>
      </c>
      <c r="B46" s="33" t="s">
        <v>171</v>
      </c>
      <c r="C46" s="34" t="s">
        <v>256</v>
      </c>
      <c r="D46" s="35">
        <v>3861</v>
      </c>
      <c r="E46" s="35">
        <v>4741</v>
      </c>
      <c r="F46" s="35">
        <v>880</v>
      </c>
      <c r="G46" s="35">
        <v>1465</v>
      </c>
      <c r="H46" s="35">
        <v>2345</v>
      </c>
    </row>
    <row r="47" spans="1:8" s="36" customFormat="1" ht="11.5">
      <c r="A47" s="34" t="s">
        <v>279</v>
      </c>
      <c r="B47" s="33" t="s">
        <v>280</v>
      </c>
      <c r="C47" s="34" t="s">
        <v>259</v>
      </c>
      <c r="D47" s="35">
        <v>435</v>
      </c>
      <c r="E47" s="35">
        <v>466</v>
      </c>
      <c r="F47" s="35">
        <v>31</v>
      </c>
      <c r="G47" s="35">
        <v>143</v>
      </c>
      <c r="H47" s="35">
        <v>174</v>
      </c>
    </row>
    <row r="48" spans="1:8" s="36" customFormat="1" ht="11.5">
      <c r="A48" s="34" t="s">
        <v>281</v>
      </c>
      <c r="B48" s="33" t="s">
        <v>282</v>
      </c>
      <c r="C48" s="34" t="s">
        <v>259</v>
      </c>
      <c r="D48" s="35">
        <v>2560</v>
      </c>
      <c r="E48" s="35">
        <v>2736</v>
      </c>
      <c r="F48" s="35">
        <v>176</v>
      </c>
      <c r="G48" s="35">
        <v>846</v>
      </c>
      <c r="H48" s="35">
        <v>1022</v>
      </c>
    </row>
    <row r="49" spans="1:8" s="36" customFormat="1" ht="11.5">
      <c r="A49" s="34" t="s">
        <v>283</v>
      </c>
      <c r="B49" s="33" t="s">
        <v>284</v>
      </c>
      <c r="C49" s="34" t="s">
        <v>259</v>
      </c>
      <c r="D49" s="35">
        <v>673</v>
      </c>
      <c r="E49" s="35">
        <v>751</v>
      </c>
      <c r="F49" s="35">
        <v>78</v>
      </c>
      <c r="G49" s="35">
        <v>349</v>
      </c>
      <c r="H49" s="35">
        <v>427</v>
      </c>
    </row>
    <row r="50" spans="1:8" s="36" customFormat="1" ht="11.5">
      <c r="A50" s="34" t="s">
        <v>94</v>
      </c>
      <c r="B50" s="33" t="s">
        <v>93</v>
      </c>
      <c r="C50" s="34" t="s">
        <v>256</v>
      </c>
      <c r="D50" s="35">
        <v>261</v>
      </c>
      <c r="E50" s="35">
        <v>266</v>
      </c>
      <c r="F50" s="35">
        <v>5</v>
      </c>
      <c r="G50" s="35">
        <v>73</v>
      </c>
      <c r="H50" s="35">
        <v>78</v>
      </c>
    </row>
    <row r="51" spans="1:8" s="36" customFormat="1" ht="11.5">
      <c r="A51" s="34" t="s">
        <v>67</v>
      </c>
      <c r="B51" s="33" t="s">
        <v>66</v>
      </c>
      <c r="C51" s="34" t="s">
        <v>256</v>
      </c>
      <c r="D51" s="35">
        <v>99</v>
      </c>
      <c r="E51" s="35">
        <v>108</v>
      </c>
      <c r="F51" s="35">
        <v>9</v>
      </c>
      <c r="G51" s="35">
        <v>30</v>
      </c>
      <c r="H51" s="35">
        <v>39</v>
      </c>
    </row>
    <row r="52" spans="1:8" s="36" customFormat="1" ht="11.5">
      <c r="A52" s="34" t="s">
        <v>133</v>
      </c>
      <c r="B52" s="33" t="s">
        <v>132</v>
      </c>
      <c r="C52" s="34" t="s">
        <v>256</v>
      </c>
      <c r="D52" s="35">
        <v>382</v>
      </c>
      <c r="E52" s="35">
        <v>446</v>
      </c>
      <c r="F52" s="35">
        <v>64</v>
      </c>
      <c r="G52" s="35">
        <v>98</v>
      </c>
      <c r="H52" s="35">
        <v>162</v>
      </c>
    </row>
    <row r="53" spans="1:8" s="36" customFormat="1" ht="11.5">
      <c r="A53" s="34" t="s">
        <v>64</v>
      </c>
      <c r="B53" s="33" t="s">
        <v>63</v>
      </c>
      <c r="C53" s="34" t="s">
        <v>256</v>
      </c>
      <c r="D53" s="35">
        <v>1222</v>
      </c>
      <c r="E53" s="35">
        <v>1265</v>
      </c>
      <c r="F53" s="35">
        <v>43</v>
      </c>
      <c r="G53" s="35">
        <v>293</v>
      </c>
      <c r="H53" s="35">
        <v>336</v>
      </c>
    </row>
    <row r="54" spans="1:8" s="36" customFormat="1" ht="11.5">
      <c r="A54" s="34" t="s">
        <v>73</v>
      </c>
      <c r="B54" s="33" t="s">
        <v>72</v>
      </c>
      <c r="C54" s="34" t="s">
        <v>256</v>
      </c>
      <c r="D54" s="35">
        <v>5252</v>
      </c>
      <c r="E54" s="35">
        <v>5342</v>
      </c>
      <c r="F54" s="35">
        <v>90</v>
      </c>
      <c r="G54" s="35">
        <v>998</v>
      </c>
      <c r="H54" s="35">
        <v>1088</v>
      </c>
    </row>
    <row r="55" spans="1:8" s="36" customFormat="1" ht="11.5">
      <c r="A55" s="34" t="s">
        <v>145</v>
      </c>
      <c r="B55" s="33" t="s">
        <v>144</v>
      </c>
      <c r="C55" s="34" t="s">
        <v>256</v>
      </c>
      <c r="D55" s="35">
        <v>1685</v>
      </c>
      <c r="E55" s="35">
        <v>1636</v>
      </c>
      <c r="F55" s="35">
        <v>-49</v>
      </c>
      <c r="G55" s="35">
        <v>416</v>
      </c>
      <c r="H55" s="35">
        <v>367</v>
      </c>
    </row>
    <row r="56" spans="1:8" s="36" customFormat="1" ht="11.5">
      <c r="A56" s="34" t="s">
        <v>154</v>
      </c>
      <c r="B56" s="33" t="s">
        <v>153</v>
      </c>
      <c r="C56" s="34" t="s">
        <v>256</v>
      </c>
      <c r="D56" s="35">
        <v>764</v>
      </c>
      <c r="E56" s="35">
        <v>747</v>
      </c>
      <c r="F56" s="35">
        <v>-17</v>
      </c>
      <c r="G56" s="35">
        <v>174</v>
      </c>
      <c r="H56" s="35">
        <v>157</v>
      </c>
    </row>
    <row r="57" spans="1:8" s="36" customFormat="1" ht="11.5">
      <c r="A57" s="34" t="s">
        <v>109</v>
      </c>
      <c r="B57" s="33" t="s">
        <v>108</v>
      </c>
      <c r="C57" s="34" t="s">
        <v>256</v>
      </c>
      <c r="D57" s="35">
        <v>405</v>
      </c>
      <c r="E57" s="35">
        <v>398</v>
      </c>
      <c r="F57" s="35">
        <v>-7</v>
      </c>
      <c r="G57" s="35">
        <v>106</v>
      </c>
      <c r="H57" s="35">
        <v>99</v>
      </c>
    </row>
    <row r="58" spans="1:8" s="36" customFormat="1" ht="11.5">
      <c r="A58" s="34" t="s">
        <v>157</v>
      </c>
      <c r="B58" s="33" t="s">
        <v>156</v>
      </c>
      <c r="C58" s="34" t="s">
        <v>256</v>
      </c>
      <c r="D58" s="35">
        <v>496</v>
      </c>
      <c r="E58" s="35">
        <v>474</v>
      </c>
      <c r="F58" s="35">
        <v>-22</v>
      </c>
      <c r="G58" s="35">
        <v>101</v>
      </c>
      <c r="H58" s="35">
        <v>79</v>
      </c>
    </row>
    <row r="59" spans="1:8" s="36" customFormat="1" ht="11.5">
      <c r="A59" s="34" t="s">
        <v>85</v>
      </c>
      <c r="B59" s="33" t="s">
        <v>84</v>
      </c>
      <c r="C59" s="34" t="s">
        <v>256</v>
      </c>
      <c r="D59" s="35">
        <v>167</v>
      </c>
      <c r="E59" s="35">
        <v>173</v>
      </c>
      <c r="F59" s="35">
        <v>6</v>
      </c>
      <c r="G59" s="35">
        <v>40</v>
      </c>
      <c r="H59" s="35">
        <v>46</v>
      </c>
    </row>
    <row r="60" spans="1:8" s="36" customFormat="1" ht="11.5">
      <c r="A60" s="34" t="s">
        <v>106</v>
      </c>
      <c r="B60" s="33" t="s">
        <v>105</v>
      </c>
      <c r="C60" s="34" t="s">
        <v>256</v>
      </c>
      <c r="D60" s="35">
        <v>23</v>
      </c>
      <c r="E60" s="35">
        <v>23</v>
      </c>
      <c r="F60" s="35">
        <v>0</v>
      </c>
      <c r="G60" s="35">
        <v>10</v>
      </c>
      <c r="H60" s="35">
        <v>10</v>
      </c>
    </row>
    <row r="61" spans="1:8" s="36" customFormat="1" ht="11.5">
      <c r="A61" s="34" t="s">
        <v>103</v>
      </c>
      <c r="B61" s="33" t="s">
        <v>102</v>
      </c>
      <c r="C61" s="34" t="s">
        <v>256</v>
      </c>
      <c r="D61" s="35">
        <v>355</v>
      </c>
      <c r="E61" s="35">
        <v>415</v>
      </c>
      <c r="F61" s="35">
        <v>60</v>
      </c>
      <c r="G61" s="35">
        <v>113</v>
      </c>
      <c r="H61" s="35">
        <v>173</v>
      </c>
    </row>
    <row r="62" spans="1:8" s="36" customFormat="1" ht="11.5">
      <c r="A62" s="34" t="s">
        <v>151</v>
      </c>
      <c r="B62" s="33" t="s">
        <v>150</v>
      </c>
      <c r="C62" s="34" t="s">
        <v>256</v>
      </c>
      <c r="D62" s="35">
        <v>740</v>
      </c>
      <c r="E62" s="35">
        <v>751</v>
      </c>
      <c r="F62" s="35">
        <v>11</v>
      </c>
      <c r="G62" s="35">
        <v>207</v>
      </c>
      <c r="H62" s="35">
        <v>218</v>
      </c>
    </row>
    <row r="63" spans="1:8" s="36" customFormat="1" ht="11.5">
      <c r="A63" s="34" t="s">
        <v>163</v>
      </c>
      <c r="B63" s="33" t="s">
        <v>162</v>
      </c>
      <c r="C63" s="34" t="s">
        <v>256</v>
      </c>
      <c r="D63" s="35">
        <v>9</v>
      </c>
      <c r="E63" s="35">
        <v>9</v>
      </c>
      <c r="F63" s="35">
        <v>0</v>
      </c>
      <c r="G63" s="35">
        <v>0</v>
      </c>
      <c r="H63" s="35">
        <v>0</v>
      </c>
    </row>
    <row r="64" spans="1:8" s="36" customFormat="1" ht="11.5">
      <c r="A64" s="34" t="s">
        <v>97</v>
      </c>
      <c r="B64" s="33" t="s">
        <v>96</v>
      </c>
      <c r="C64" s="34" t="s">
        <v>256</v>
      </c>
      <c r="D64" s="35">
        <v>388</v>
      </c>
      <c r="E64" s="35">
        <v>416</v>
      </c>
      <c r="F64" s="35">
        <v>28</v>
      </c>
      <c r="G64" s="35">
        <v>123</v>
      </c>
      <c r="H64" s="35">
        <v>151</v>
      </c>
    </row>
    <row r="65" spans="1:8" s="36" customFormat="1" ht="11.5">
      <c r="A65" s="34" t="s">
        <v>217</v>
      </c>
      <c r="B65" s="33" t="s">
        <v>216</v>
      </c>
      <c r="C65" s="34" t="s">
        <v>256</v>
      </c>
      <c r="D65" s="35">
        <v>137</v>
      </c>
      <c r="E65" s="35">
        <v>145</v>
      </c>
      <c r="F65" s="35">
        <v>8</v>
      </c>
      <c r="G65" s="35">
        <v>31</v>
      </c>
      <c r="H65" s="35">
        <v>39</v>
      </c>
    </row>
    <row r="66" spans="1:8" s="36" customFormat="1" ht="11.5">
      <c r="A66" s="34" t="s">
        <v>285</v>
      </c>
      <c r="B66" s="33" t="s">
        <v>286</v>
      </c>
      <c r="C66" s="34" t="s">
        <v>259</v>
      </c>
      <c r="D66" s="35">
        <v>1576</v>
      </c>
      <c r="E66" s="35">
        <v>1621</v>
      </c>
      <c r="F66" s="35">
        <v>45</v>
      </c>
      <c r="G66" s="35">
        <v>404</v>
      </c>
      <c r="H66" s="35">
        <v>449</v>
      </c>
    </row>
    <row r="67" spans="1:8" s="36" customFormat="1" ht="11.5">
      <c r="A67" s="34" t="s">
        <v>287</v>
      </c>
      <c r="B67" s="33" t="s">
        <v>288</v>
      </c>
      <c r="C67" s="34" t="s">
        <v>259</v>
      </c>
      <c r="D67" s="35">
        <v>546</v>
      </c>
      <c r="E67" s="35">
        <v>545</v>
      </c>
      <c r="F67" s="35">
        <v>-1</v>
      </c>
      <c r="G67" s="35">
        <v>100</v>
      </c>
      <c r="H67" s="35">
        <v>99</v>
      </c>
    </row>
    <row r="68" spans="1:8" s="36" customFormat="1" ht="11.5">
      <c r="A68" s="34" t="s">
        <v>289</v>
      </c>
      <c r="B68" s="33" t="s">
        <v>290</v>
      </c>
      <c r="C68" s="34" t="s">
        <v>259</v>
      </c>
      <c r="D68" s="35">
        <v>409</v>
      </c>
      <c r="E68" s="35">
        <v>414</v>
      </c>
      <c r="F68" s="35">
        <v>5</v>
      </c>
      <c r="G68" s="35">
        <v>82</v>
      </c>
      <c r="H68" s="35">
        <v>87</v>
      </c>
    </row>
    <row r="69" spans="1:8" s="36" customFormat="1" ht="11.5">
      <c r="A69" s="34" t="s">
        <v>139</v>
      </c>
      <c r="B69" s="33" t="s">
        <v>138</v>
      </c>
      <c r="C69" s="34" t="s">
        <v>256</v>
      </c>
      <c r="D69" s="35">
        <v>202</v>
      </c>
      <c r="E69" s="35">
        <v>211</v>
      </c>
      <c r="F69" s="35">
        <v>9</v>
      </c>
      <c r="G69" s="35">
        <v>49</v>
      </c>
      <c r="H69" s="35">
        <v>58</v>
      </c>
    </row>
    <row r="70" spans="1:8" s="36" customFormat="1" ht="11.5">
      <c r="A70" s="34" t="s">
        <v>76</v>
      </c>
      <c r="B70" s="33" t="s">
        <v>75</v>
      </c>
      <c r="C70" s="34" t="s">
        <v>256</v>
      </c>
      <c r="D70" s="35">
        <v>1143</v>
      </c>
      <c r="E70" s="35">
        <v>1208</v>
      </c>
      <c r="F70" s="35">
        <v>65</v>
      </c>
      <c r="G70" s="35">
        <v>312</v>
      </c>
      <c r="H70" s="35">
        <v>377</v>
      </c>
    </row>
    <row r="71" spans="1:8" s="36" customFormat="1" ht="11.5">
      <c r="A71" s="34" t="s">
        <v>79</v>
      </c>
      <c r="B71" s="33" t="s">
        <v>78</v>
      </c>
      <c r="C71" s="34" t="s">
        <v>256</v>
      </c>
      <c r="D71" s="35">
        <v>120</v>
      </c>
      <c r="E71" s="35">
        <v>132</v>
      </c>
      <c r="F71" s="35">
        <v>12</v>
      </c>
      <c r="G71" s="35">
        <v>37</v>
      </c>
      <c r="H71" s="35">
        <v>49</v>
      </c>
    </row>
    <row r="72" spans="1:8" s="36" customFormat="1" ht="11.5">
      <c r="A72" s="34" t="s">
        <v>121</v>
      </c>
      <c r="B72" s="33" t="s">
        <v>120</v>
      </c>
      <c r="C72" s="34" t="s">
        <v>256</v>
      </c>
      <c r="D72" s="35">
        <v>1452</v>
      </c>
      <c r="E72" s="35">
        <v>1504</v>
      </c>
      <c r="F72" s="35">
        <v>52</v>
      </c>
      <c r="G72" s="35">
        <v>269</v>
      </c>
      <c r="H72" s="35">
        <v>321</v>
      </c>
    </row>
    <row r="73" spans="1:8" s="36" customFormat="1" ht="11.5">
      <c r="A73" s="34" t="s">
        <v>202</v>
      </c>
      <c r="B73" s="33" t="s">
        <v>201</v>
      </c>
      <c r="C73" s="34" t="s">
        <v>256</v>
      </c>
      <c r="D73" s="35">
        <v>395</v>
      </c>
      <c r="E73" s="35">
        <v>387</v>
      </c>
      <c r="F73" s="35">
        <v>-8</v>
      </c>
      <c r="G73" s="35">
        <v>87</v>
      </c>
      <c r="H73" s="35">
        <v>79</v>
      </c>
    </row>
    <row r="74" spans="1:8" s="36" customFormat="1" ht="11.5">
      <c r="A74" s="34" t="s">
        <v>184</v>
      </c>
      <c r="B74" s="33" t="s">
        <v>183</v>
      </c>
      <c r="C74" s="34" t="s">
        <v>256</v>
      </c>
      <c r="D74" s="35">
        <v>231</v>
      </c>
      <c r="E74" s="35">
        <v>228</v>
      </c>
      <c r="F74" s="35">
        <v>-3</v>
      </c>
      <c r="G74" s="35">
        <v>39</v>
      </c>
      <c r="H74" s="35">
        <v>36</v>
      </c>
    </row>
    <row r="75" spans="1:8" s="36" customFormat="1" ht="11.5">
      <c r="A75" s="34" t="s">
        <v>291</v>
      </c>
      <c r="B75" s="33" t="s">
        <v>292</v>
      </c>
      <c r="C75" s="34" t="s">
        <v>259</v>
      </c>
      <c r="D75" s="35">
        <v>761</v>
      </c>
      <c r="E75" s="35">
        <v>848</v>
      </c>
      <c r="F75" s="35">
        <v>87</v>
      </c>
      <c r="G75" s="35">
        <v>216</v>
      </c>
      <c r="H75" s="35">
        <v>303</v>
      </c>
    </row>
    <row r="76" spans="1:8" s="36" customFormat="1" ht="11.5">
      <c r="A76" s="34" t="s">
        <v>293</v>
      </c>
      <c r="B76" s="33" t="s">
        <v>294</v>
      </c>
      <c r="C76" s="34" t="s">
        <v>259</v>
      </c>
      <c r="D76" s="35">
        <v>622</v>
      </c>
      <c r="E76" s="35">
        <v>651</v>
      </c>
      <c r="F76" s="35">
        <v>29</v>
      </c>
      <c r="G76" s="35">
        <v>178</v>
      </c>
      <c r="H76" s="35">
        <v>207</v>
      </c>
    </row>
    <row r="77" spans="1:8" s="36" customFormat="1" ht="11.5">
      <c r="A77" s="34" t="s">
        <v>295</v>
      </c>
      <c r="B77" s="33" t="s">
        <v>296</v>
      </c>
      <c r="C77" s="34" t="s">
        <v>259</v>
      </c>
      <c r="D77" s="35">
        <v>707</v>
      </c>
      <c r="E77" s="35">
        <v>685</v>
      </c>
      <c r="F77" s="35">
        <v>-22</v>
      </c>
      <c r="G77" s="35">
        <v>175</v>
      </c>
      <c r="H77" s="35">
        <v>153</v>
      </c>
    </row>
    <row r="78" spans="1:8" s="36" customFormat="1" ht="11.5">
      <c r="A78" s="34" t="s">
        <v>91</v>
      </c>
      <c r="B78" s="33" t="s">
        <v>90</v>
      </c>
      <c r="C78" s="34" t="s">
        <v>256</v>
      </c>
      <c r="D78" s="35">
        <v>0</v>
      </c>
      <c r="E78" s="35">
        <v>0</v>
      </c>
      <c r="F78" s="35">
        <v>0</v>
      </c>
      <c r="G78" s="35">
        <v>0</v>
      </c>
      <c r="H78" s="35">
        <v>0</v>
      </c>
    </row>
    <row r="79" spans="1:8" s="36" customFormat="1" ht="11.5">
      <c r="A79" s="34" t="s">
        <v>100</v>
      </c>
      <c r="B79" s="33" t="s">
        <v>99</v>
      </c>
      <c r="C79" s="34" t="s">
        <v>256</v>
      </c>
      <c r="D79" s="35">
        <v>1227</v>
      </c>
      <c r="E79" s="35">
        <v>1379</v>
      </c>
      <c r="F79" s="35">
        <v>152</v>
      </c>
      <c r="G79" s="35">
        <v>354</v>
      </c>
      <c r="H79" s="35">
        <v>506</v>
      </c>
    </row>
    <row r="80" spans="1:8" s="36" customFormat="1" ht="11.5">
      <c r="A80" s="34" t="s">
        <v>148</v>
      </c>
      <c r="B80" s="33" t="s">
        <v>147</v>
      </c>
      <c r="C80" s="34" t="s">
        <v>256</v>
      </c>
      <c r="D80" s="35">
        <v>459</v>
      </c>
      <c r="E80" s="35">
        <v>485</v>
      </c>
      <c r="F80" s="35">
        <v>26</v>
      </c>
      <c r="G80" s="35">
        <v>132</v>
      </c>
      <c r="H80" s="35">
        <v>158</v>
      </c>
    </row>
    <row r="81" spans="1:8" s="36" customFormat="1" ht="11.5">
      <c r="A81" s="34" t="s">
        <v>297</v>
      </c>
      <c r="B81" s="33" t="s">
        <v>298</v>
      </c>
      <c r="C81" s="34" t="s">
        <v>259</v>
      </c>
      <c r="D81" s="35">
        <v>1212</v>
      </c>
      <c r="E81" s="35">
        <v>1301</v>
      </c>
      <c r="F81" s="35">
        <v>89</v>
      </c>
      <c r="G81" s="35">
        <v>407</v>
      </c>
      <c r="H81" s="35">
        <v>496</v>
      </c>
    </row>
    <row r="82" spans="1:8" s="36" customFormat="1" ht="11.5">
      <c r="A82" s="34" t="s">
        <v>299</v>
      </c>
      <c r="B82" s="33" t="s">
        <v>300</v>
      </c>
      <c r="C82" s="34" t="s">
        <v>259</v>
      </c>
      <c r="D82" s="35">
        <v>331</v>
      </c>
      <c r="E82" s="35">
        <v>438</v>
      </c>
      <c r="F82" s="35">
        <v>107</v>
      </c>
      <c r="G82" s="35">
        <v>87</v>
      </c>
      <c r="H82" s="35">
        <v>194</v>
      </c>
    </row>
    <row r="83" spans="1:8" s="36" customFormat="1" ht="11.5">
      <c r="A83" s="34" t="s">
        <v>241</v>
      </c>
      <c r="B83" s="33" t="s">
        <v>240</v>
      </c>
      <c r="C83" s="34" t="s">
        <v>256</v>
      </c>
      <c r="D83" s="35">
        <v>92</v>
      </c>
      <c r="E83" s="35">
        <v>94</v>
      </c>
      <c r="F83" s="35">
        <v>2</v>
      </c>
      <c r="G83" s="35">
        <v>27</v>
      </c>
      <c r="H83" s="35">
        <v>29</v>
      </c>
    </row>
    <row r="84" spans="1:8" s="36" customFormat="1" ht="11.5">
      <c r="A84" s="34" t="s">
        <v>301</v>
      </c>
      <c r="B84" s="33" t="s">
        <v>302</v>
      </c>
      <c r="C84" s="34" t="s">
        <v>259</v>
      </c>
      <c r="D84" s="35">
        <v>2227</v>
      </c>
      <c r="E84" s="35">
        <v>2806</v>
      </c>
      <c r="F84" s="35">
        <v>579</v>
      </c>
      <c r="G84" s="35">
        <v>558</v>
      </c>
      <c r="H84" s="35">
        <v>1137</v>
      </c>
    </row>
    <row r="85" spans="1:8" s="36" customFormat="1" ht="11.5">
      <c r="A85" s="34" t="s">
        <v>214</v>
      </c>
      <c r="B85" s="33" t="s">
        <v>213</v>
      </c>
      <c r="C85" s="34" t="s">
        <v>256</v>
      </c>
      <c r="D85" s="35">
        <v>609</v>
      </c>
      <c r="E85" s="35">
        <v>689</v>
      </c>
      <c r="F85" s="35">
        <v>80</v>
      </c>
      <c r="G85" s="35">
        <v>218</v>
      </c>
      <c r="H85" s="35">
        <v>298</v>
      </c>
    </row>
    <row r="86" spans="1:8" s="36" customFormat="1" ht="11.5">
      <c r="A86" s="34" t="s">
        <v>223</v>
      </c>
      <c r="B86" s="33" t="s">
        <v>222</v>
      </c>
      <c r="C86" s="34" t="s">
        <v>256</v>
      </c>
      <c r="D86" s="35">
        <v>878</v>
      </c>
      <c r="E86" s="35">
        <v>904</v>
      </c>
      <c r="F86" s="35">
        <v>26</v>
      </c>
      <c r="G86" s="35">
        <v>233</v>
      </c>
      <c r="H86" s="35">
        <v>259</v>
      </c>
    </row>
    <row r="87" spans="1:8" s="36" customFormat="1" ht="11.5">
      <c r="A87" s="34" t="s">
        <v>136</v>
      </c>
      <c r="B87" s="33" t="s">
        <v>135</v>
      </c>
      <c r="C87" s="34" t="s">
        <v>256</v>
      </c>
      <c r="D87" s="35">
        <v>455</v>
      </c>
      <c r="E87" s="35">
        <v>499</v>
      </c>
      <c r="F87" s="35">
        <v>44</v>
      </c>
      <c r="G87" s="35">
        <v>108</v>
      </c>
      <c r="H87" s="35">
        <v>152</v>
      </c>
    </row>
    <row r="88" spans="1:8" s="36" customFormat="1" ht="11.5">
      <c r="A88" s="34" t="s">
        <v>303</v>
      </c>
      <c r="B88" s="33" t="s">
        <v>304</v>
      </c>
      <c r="C88" s="34" t="s">
        <v>259</v>
      </c>
      <c r="D88" s="35">
        <v>236</v>
      </c>
      <c r="E88" s="35">
        <v>297</v>
      </c>
      <c r="F88" s="35">
        <v>61</v>
      </c>
      <c r="G88" s="35">
        <v>52</v>
      </c>
      <c r="H88" s="35">
        <v>113</v>
      </c>
    </row>
    <row r="89" spans="1:8" s="36" customFormat="1" ht="11.5">
      <c r="A89" s="34" t="s">
        <v>235</v>
      </c>
      <c r="B89" s="33" t="s">
        <v>234</v>
      </c>
      <c r="C89" s="34" t="s">
        <v>256</v>
      </c>
      <c r="D89" s="35">
        <v>461</v>
      </c>
      <c r="E89" s="35">
        <v>502</v>
      </c>
      <c r="F89" s="35">
        <v>41</v>
      </c>
      <c r="G89" s="35">
        <v>116</v>
      </c>
      <c r="H89" s="35">
        <v>157</v>
      </c>
    </row>
    <row r="90" spans="1:8" s="36" customFormat="1" ht="11.5">
      <c r="A90" s="34" t="s">
        <v>181</v>
      </c>
      <c r="B90" s="33" t="s">
        <v>180</v>
      </c>
      <c r="C90" s="34" t="s">
        <v>256</v>
      </c>
      <c r="D90" s="35">
        <v>1107</v>
      </c>
      <c r="E90" s="35">
        <v>1204</v>
      </c>
      <c r="F90" s="35">
        <v>97</v>
      </c>
      <c r="G90" s="35">
        <v>281</v>
      </c>
      <c r="H90" s="35">
        <v>378</v>
      </c>
    </row>
    <row r="91" spans="1:8" s="36" customFormat="1" ht="11.5">
      <c r="A91" s="34" t="s">
        <v>305</v>
      </c>
      <c r="B91" s="33" t="s">
        <v>306</v>
      </c>
      <c r="C91" s="34" t="s">
        <v>259</v>
      </c>
      <c r="D91" s="35">
        <v>570</v>
      </c>
      <c r="E91" s="35">
        <v>602</v>
      </c>
      <c r="F91" s="35">
        <v>32</v>
      </c>
      <c r="G91" s="35">
        <v>168</v>
      </c>
      <c r="H91" s="35">
        <v>200</v>
      </c>
    </row>
    <row r="92" spans="1:8" s="36" customFormat="1" ht="11.5">
      <c r="A92" s="34" t="s">
        <v>307</v>
      </c>
      <c r="B92" s="33" t="s">
        <v>308</v>
      </c>
      <c r="C92" s="34" t="s">
        <v>259</v>
      </c>
      <c r="D92" s="35">
        <v>654</v>
      </c>
      <c r="E92" s="35">
        <v>645</v>
      </c>
      <c r="F92" s="35">
        <v>-9</v>
      </c>
      <c r="G92" s="35">
        <v>190</v>
      </c>
      <c r="H92" s="35">
        <v>181</v>
      </c>
    </row>
    <row r="93" spans="1:8" s="36" customFormat="1" ht="11.5">
      <c r="A93" s="34" t="s">
        <v>309</v>
      </c>
      <c r="B93" s="33" t="s">
        <v>310</v>
      </c>
      <c r="C93" s="34" t="s">
        <v>259</v>
      </c>
      <c r="D93" s="35">
        <v>565</v>
      </c>
      <c r="E93" s="35">
        <v>624</v>
      </c>
      <c r="F93" s="35">
        <v>59</v>
      </c>
      <c r="G93" s="35">
        <v>164</v>
      </c>
      <c r="H93" s="35">
        <v>223</v>
      </c>
    </row>
    <row r="94" spans="1:8" s="36" customFormat="1" ht="11.5">
      <c r="A94" s="34" t="s">
        <v>311</v>
      </c>
      <c r="B94" s="33" t="s">
        <v>312</v>
      </c>
      <c r="C94" s="34" t="s">
        <v>259</v>
      </c>
      <c r="D94" s="35">
        <v>504</v>
      </c>
      <c r="E94" s="35">
        <v>496</v>
      </c>
      <c r="F94" s="35">
        <v>-8</v>
      </c>
      <c r="G94" s="35">
        <v>117</v>
      </c>
      <c r="H94" s="35">
        <v>109</v>
      </c>
    </row>
    <row r="95" spans="1:8" s="36" customFormat="1" ht="11.5">
      <c r="A95" s="34" t="s">
        <v>232</v>
      </c>
      <c r="B95" s="33" t="s">
        <v>231</v>
      </c>
      <c r="C95" s="34" t="s">
        <v>256</v>
      </c>
      <c r="D95" s="35">
        <v>140</v>
      </c>
      <c r="E95" s="35">
        <v>131</v>
      </c>
      <c r="F95" s="35">
        <v>-9</v>
      </c>
      <c r="G95" s="35">
        <v>22</v>
      </c>
      <c r="H95" s="35">
        <v>13</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537</v>
      </c>
      <c r="E97" s="35">
        <v>507</v>
      </c>
      <c r="F97" s="35">
        <v>-30</v>
      </c>
      <c r="G97" s="35">
        <v>175</v>
      </c>
      <c r="H97" s="35">
        <v>145</v>
      </c>
    </row>
    <row r="98" spans="1:8" s="36" customFormat="1" ht="11.5">
      <c r="A98" s="34" t="s">
        <v>317</v>
      </c>
      <c r="B98" s="33" t="s">
        <v>318</v>
      </c>
      <c r="C98" s="34" t="s">
        <v>259</v>
      </c>
      <c r="D98" s="35">
        <v>1368</v>
      </c>
      <c r="E98" s="35">
        <v>1364</v>
      </c>
      <c r="F98" s="35">
        <v>-4</v>
      </c>
      <c r="G98" s="35">
        <v>191</v>
      </c>
      <c r="H98" s="35">
        <v>187</v>
      </c>
    </row>
    <row r="99" spans="1:8" s="36" customFormat="1" ht="11.5">
      <c r="A99" s="34" t="s">
        <v>190</v>
      </c>
      <c r="B99" s="33" t="s">
        <v>189</v>
      </c>
      <c r="C99" s="34" t="s">
        <v>256</v>
      </c>
      <c r="D99" s="35">
        <v>419</v>
      </c>
      <c r="E99" s="35">
        <v>410</v>
      </c>
      <c r="F99" s="35">
        <v>-9</v>
      </c>
      <c r="G99" s="35">
        <v>141</v>
      </c>
      <c r="H99" s="35">
        <v>132</v>
      </c>
    </row>
    <row r="100" spans="1:8" s="36" customFormat="1" ht="11.5">
      <c r="A100" s="34" t="s">
        <v>196</v>
      </c>
      <c r="B100" s="33" t="s">
        <v>195</v>
      </c>
      <c r="C100" s="34" t="s">
        <v>256</v>
      </c>
      <c r="D100" s="35">
        <v>1895</v>
      </c>
      <c r="E100" s="35">
        <v>1882</v>
      </c>
      <c r="F100" s="35">
        <v>-13</v>
      </c>
      <c r="G100" s="35">
        <v>706</v>
      </c>
      <c r="H100" s="35">
        <v>693</v>
      </c>
    </row>
    <row r="101" spans="1:8" s="36" customFormat="1" ht="11.5">
      <c r="A101" s="34" t="s">
        <v>319</v>
      </c>
      <c r="B101" s="33" t="s">
        <v>320</v>
      </c>
      <c r="C101" s="34" t="s">
        <v>259</v>
      </c>
      <c r="D101" s="35">
        <v>351</v>
      </c>
      <c r="E101" s="35">
        <v>352</v>
      </c>
      <c r="F101" s="35">
        <v>1</v>
      </c>
      <c r="G101" s="35">
        <v>85</v>
      </c>
      <c r="H101" s="35">
        <v>86</v>
      </c>
    </row>
    <row r="102" spans="1:8" s="36" customFormat="1" ht="11.5">
      <c r="A102" s="34" t="s">
        <v>321</v>
      </c>
      <c r="B102" s="33" t="s">
        <v>322</v>
      </c>
      <c r="C102" s="34" t="s">
        <v>259</v>
      </c>
      <c r="D102" s="35">
        <v>538</v>
      </c>
      <c r="E102" s="35">
        <v>531</v>
      </c>
      <c r="F102" s="35">
        <v>-7</v>
      </c>
      <c r="G102" s="35">
        <v>146</v>
      </c>
      <c r="H102" s="35">
        <v>139</v>
      </c>
    </row>
    <row r="103" spans="1:8" s="36" customFormat="1" ht="11.5">
      <c r="A103" s="34" t="s">
        <v>323</v>
      </c>
      <c r="B103" s="33" t="s">
        <v>324</v>
      </c>
      <c r="C103" s="34" t="s">
        <v>259</v>
      </c>
      <c r="D103" s="35">
        <v>687</v>
      </c>
      <c r="E103" s="35">
        <v>660</v>
      </c>
      <c r="F103" s="35">
        <v>-27</v>
      </c>
      <c r="G103" s="35">
        <v>110</v>
      </c>
      <c r="H103" s="35">
        <v>83</v>
      </c>
    </row>
    <row r="104" spans="1:8" s="36" customFormat="1" ht="11.5">
      <c r="A104" s="34" t="s">
        <v>118</v>
      </c>
      <c r="B104" s="33" t="s">
        <v>117</v>
      </c>
      <c r="C104" s="34" t="s">
        <v>256</v>
      </c>
      <c r="D104" s="35">
        <v>279</v>
      </c>
      <c r="E104" s="35">
        <v>235</v>
      </c>
      <c r="F104" s="35">
        <v>-44</v>
      </c>
      <c r="G104" s="35">
        <v>52</v>
      </c>
      <c r="H104" s="35">
        <v>8</v>
      </c>
    </row>
    <row r="105" spans="1:8" s="36" customFormat="1" ht="11.5">
      <c r="A105" s="34" t="s">
        <v>325</v>
      </c>
      <c r="B105" s="33" t="s">
        <v>326</v>
      </c>
      <c r="C105" s="34" t="s">
        <v>259</v>
      </c>
      <c r="D105" s="35">
        <v>17</v>
      </c>
      <c r="E105" s="35">
        <v>17</v>
      </c>
      <c r="F105" s="35">
        <v>0</v>
      </c>
      <c r="G105" s="35">
        <v>0</v>
      </c>
      <c r="H105" s="35">
        <v>0</v>
      </c>
    </row>
    <row r="106" spans="1:8" s="36" customFormat="1" ht="11.5">
      <c r="A106" s="34" t="s">
        <v>142</v>
      </c>
      <c r="B106" s="33" t="s">
        <v>141</v>
      </c>
      <c r="C106" s="34" t="s">
        <v>256</v>
      </c>
      <c r="D106" s="35">
        <v>50</v>
      </c>
      <c r="E106" s="35">
        <v>48</v>
      </c>
      <c r="F106" s="35">
        <v>-2</v>
      </c>
      <c r="G106" s="35">
        <v>10</v>
      </c>
      <c r="H106" s="35">
        <v>8</v>
      </c>
    </row>
    <row r="107" spans="1:8" s="36" customFormat="1" ht="11.5">
      <c r="A107" s="34" t="s">
        <v>327</v>
      </c>
      <c r="B107" s="33" t="s">
        <v>328</v>
      </c>
      <c r="C107" s="34" t="s">
        <v>259</v>
      </c>
      <c r="D107" s="35">
        <v>462</v>
      </c>
      <c r="E107" s="35">
        <v>475</v>
      </c>
      <c r="F107" s="35">
        <v>13</v>
      </c>
      <c r="G107" s="35">
        <v>71</v>
      </c>
      <c r="H107" s="35">
        <v>84</v>
      </c>
    </row>
    <row r="108" spans="1:8" s="36" customFormat="1" ht="11.5">
      <c r="A108" s="34" t="s">
        <v>329</v>
      </c>
      <c r="B108" s="33" t="s">
        <v>330</v>
      </c>
      <c r="C108" s="34" t="s">
        <v>259</v>
      </c>
      <c r="D108" s="35">
        <v>594</v>
      </c>
      <c r="E108" s="35">
        <v>519</v>
      </c>
      <c r="F108" s="35">
        <v>-75</v>
      </c>
      <c r="G108" s="35">
        <v>202</v>
      </c>
      <c r="H108" s="35">
        <v>127</v>
      </c>
    </row>
    <row r="109" spans="1:8" s="36" customFormat="1" ht="11.5">
      <c r="A109" s="34" t="s">
        <v>331</v>
      </c>
      <c r="B109" s="33" t="s">
        <v>332</v>
      </c>
      <c r="C109" s="34" t="s">
        <v>259</v>
      </c>
      <c r="D109" s="35">
        <v>630</v>
      </c>
      <c r="E109" s="35">
        <v>645</v>
      </c>
      <c r="F109" s="35">
        <v>15</v>
      </c>
      <c r="G109" s="35">
        <v>232</v>
      </c>
      <c r="H109" s="35">
        <v>247</v>
      </c>
    </row>
    <row r="110" spans="1:8" s="36" customFormat="1" ht="11.5">
      <c r="A110" s="34" t="s">
        <v>333</v>
      </c>
      <c r="B110" s="33" t="s">
        <v>334</v>
      </c>
      <c r="C110" s="34" t="s">
        <v>259</v>
      </c>
      <c r="D110" s="35">
        <v>1963</v>
      </c>
      <c r="E110" s="35">
        <v>1726</v>
      </c>
      <c r="F110" s="35">
        <v>-237</v>
      </c>
      <c r="G110" s="35">
        <v>743</v>
      </c>
      <c r="H110" s="35">
        <v>506</v>
      </c>
    </row>
    <row r="111" spans="1:8" s="36" customFormat="1" ht="11.5">
      <c r="A111" s="34" t="s">
        <v>335</v>
      </c>
      <c r="B111" s="33" t="s">
        <v>336</v>
      </c>
      <c r="C111" s="34" t="s">
        <v>259</v>
      </c>
      <c r="D111" s="35">
        <v>404</v>
      </c>
      <c r="E111" s="35">
        <v>459</v>
      </c>
      <c r="F111" s="35">
        <v>55</v>
      </c>
      <c r="G111" s="35">
        <v>120</v>
      </c>
      <c r="H111" s="35">
        <v>175</v>
      </c>
    </row>
    <row r="112" spans="1:8" s="36" customFormat="1" ht="11.5">
      <c r="A112" s="34" t="s">
        <v>70</v>
      </c>
      <c r="B112" s="33" t="s">
        <v>69</v>
      </c>
      <c r="C112" s="34" t="s">
        <v>256</v>
      </c>
      <c r="D112" s="35">
        <v>1253</v>
      </c>
      <c r="E112" s="35">
        <v>1355</v>
      </c>
      <c r="F112" s="35">
        <v>102</v>
      </c>
      <c r="G112" s="35">
        <v>365</v>
      </c>
      <c r="H112" s="35">
        <v>467</v>
      </c>
    </row>
    <row r="113" spans="1:9" s="36" customFormat="1" ht="11.5">
      <c r="A113" s="34" t="s">
        <v>337</v>
      </c>
      <c r="B113" s="33" t="s">
        <v>338</v>
      </c>
      <c r="C113" s="34" t="s">
        <v>259</v>
      </c>
      <c r="D113" s="35">
        <v>543</v>
      </c>
      <c r="E113" s="35">
        <v>515</v>
      </c>
      <c r="F113" s="35">
        <v>-28</v>
      </c>
      <c r="G113" s="35">
        <v>161</v>
      </c>
      <c r="H113" s="35">
        <v>133</v>
      </c>
    </row>
    <row r="114" spans="1:9" s="36" customFormat="1" ht="11.5">
      <c r="A114" s="34"/>
      <c r="B114" s="33" t="s">
        <v>339</v>
      </c>
      <c r="C114" s="37" t="s">
        <v>259</v>
      </c>
      <c r="D114" s="35">
        <v>41653</v>
      </c>
      <c r="E114" s="35">
        <v>42815</v>
      </c>
      <c r="F114" s="35">
        <v>1162</v>
      </c>
      <c r="G114" s="35">
        <v>11061</v>
      </c>
      <c r="H114" s="35">
        <v>12223</v>
      </c>
    </row>
    <row r="115" spans="1:9" s="2" customFormat="1" ht="11.5">
      <c r="A115" s="5"/>
      <c r="D115" s="5"/>
      <c r="E115" s="15"/>
      <c r="F115" s="15"/>
      <c r="G115" s="15"/>
      <c r="H115" s="15"/>
      <c r="I115" s="15"/>
    </row>
    <row r="116" spans="1:9">
      <c r="A116" s="117"/>
      <c r="B116" s="11"/>
      <c r="D116" s="117"/>
    </row>
    <row r="117" spans="1:9">
      <c r="A117" s="117"/>
      <c r="D117" s="117"/>
      <c r="E117" s="16"/>
      <c r="H117" s="16"/>
    </row>
  </sheetData>
  <mergeCells count="9">
    <mergeCell ref="A1:B1"/>
    <mergeCell ref="A2:B2"/>
    <mergeCell ref="A9:B9"/>
    <mergeCell ref="A10:B10"/>
    <mergeCell ref="A11:B11"/>
    <mergeCell ref="A5:H5"/>
    <mergeCell ref="A6:H6"/>
    <mergeCell ref="A4:H4"/>
    <mergeCell ref="A3:B3"/>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8C25-072E-4CA0-9520-5DF08D64A337}">
  <dimension ref="A1:I124"/>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346</v>
      </c>
      <c r="B1" s="150"/>
      <c r="C1" s="54"/>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1" t="s">
        <v>247</v>
      </c>
      <c r="B9" s="162"/>
      <c r="C9" s="38"/>
      <c r="D9" s="39" t="s">
        <v>248</v>
      </c>
      <c r="E9" s="39" t="s">
        <v>249</v>
      </c>
      <c r="F9" s="39" t="s">
        <v>250</v>
      </c>
      <c r="G9" s="39" t="s">
        <v>251</v>
      </c>
      <c r="H9" s="40" t="s">
        <v>252</v>
      </c>
      <c r="I9"/>
    </row>
    <row r="10" spans="1:9" s="29" customFormat="1" ht="11.5">
      <c r="A10" s="153" t="s">
        <v>253</v>
      </c>
      <c r="B10" s="154"/>
      <c r="C10" s="27"/>
      <c r="D10" s="28">
        <f>SUM(Table694121718[Environmental Employment in 2019
'[A'] ])</f>
        <v>9778</v>
      </c>
      <c r="E10" s="28">
        <f>SUM(Table694121718[Environmental Employment in 2029
'[B']])</f>
        <v>9815</v>
      </c>
      <c r="F10" s="28">
        <f>+SUM(Table694121718[Expansion Demand by 2029
'[C=B-A']])</f>
        <v>37</v>
      </c>
      <c r="G10" s="28">
        <f>+SUM(Table694121718[Replacement Demand by 2029
'[D']])</f>
        <v>2662</v>
      </c>
      <c r="H10" s="28">
        <f>+SUM(Table694121718[Net Hiring Requirements by 2029
'[E=C+D']])</f>
        <v>2699</v>
      </c>
    </row>
    <row r="11" spans="1:9" s="29" customFormat="1" ht="11.5">
      <c r="A11" s="155" t="s">
        <v>254</v>
      </c>
      <c r="B11" s="156"/>
      <c r="C11" s="30"/>
      <c r="D11" s="31">
        <f>SUMIF(Table694121718[With Core Environmental Workers?], "Yes", Table694121718[Environmental Employment in 2019
'[A'] ])</f>
        <v>4294</v>
      </c>
      <c r="E11" s="31">
        <f>SUMIF(Table694121718[With Core Environmental Workers?], "Yes", Table694121718[Environmental Employment in 2029
'[B']])</f>
        <v>4300</v>
      </c>
      <c r="F11" s="31">
        <f>SUMIF(Table694121718[With Core Environmental Workers?], "Yes", Table694121718[Expansion Demand by 2029
'[C=B-A']])</f>
        <v>6</v>
      </c>
      <c r="G11" s="31">
        <f>SUMIF(Table694121718[With Core Environmental Workers?], "Yes", Table694121718[Replacement Demand by 2029
'[D']])</f>
        <v>1235</v>
      </c>
      <c r="H11" s="31">
        <f>SUMIF(Table694121718[With Core Environmental Workers?], "Yes", Table694121718[Net Hiring Requirements by 2029
'[E=C+D']])</f>
        <v>1241</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35</v>
      </c>
      <c r="E14" s="35">
        <v>36</v>
      </c>
      <c r="F14" s="35">
        <v>1</v>
      </c>
      <c r="G14" s="35">
        <v>20</v>
      </c>
      <c r="H14" s="35">
        <v>21</v>
      </c>
    </row>
    <row r="15" spans="1:9" s="36" customFormat="1" ht="11.5">
      <c r="A15" s="34" t="s">
        <v>257</v>
      </c>
      <c r="B15" s="33" t="s">
        <v>258</v>
      </c>
      <c r="C15" s="34" t="s">
        <v>259</v>
      </c>
      <c r="D15" s="35">
        <v>46</v>
      </c>
      <c r="E15" s="35">
        <v>47</v>
      </c>
      <c r="F15" s="35">
        <v>1</v>
      </c>
      <c r="G15" s="35">
        <v>20</v>
      </c>
      <c r="H15" s="35">
        <v>21</v>
      </c>
    </row>
    <row r="16" spans="1:9" s="36" customFormat="1" ht="11.5">
      <c r="A16" s="34" t="s">
        <v>82</v>
      </c>
      <c r="B16" s="33" t="s">
        <v>81</v>
      </c>
      <c r="C16" s="34" t="s">
        <v>256</v>
      </c>
      <c r="D16" s="35">
        <v>305</v>
      </c>
      <c r="E16" s="35">
        <v>327</v>
      </c>
      <c r="F16" s="35">
        <v>22</v>
      </c>
      <c r="G16" s="35">
        <v>155</v>
      </c>
      <c r="H16" s="35">
        <v>177</v>
      </c>
    </row>
    <row r="17" spans="1:8" s="36" customFormat="1" ht="11.5">
      <c r="A17" s="34" t="s">
        <v>208</v>
      </c>
      <c r="B17" s="33" t="s">
        <v>207</v>
      </c>
      <c r="C17" s="34" t="s">
        <v>256</v>
      </c>
      <c r="D17" s="35">
        <v>55</v>
      </c>
      <c r="E17" s="35">
        <v>56</v>
      </c>
      <c r="F17" s="35">
        <v>1</v>
      </c>
      <c r="G17" s="35">
        <v>30</v>
      </c>
      <c r="H17" s="35">
        <v>31</v>
      </c>
    </row>
    <row r="18" spans="1:8" s="36" customFormat="1" ht="11.5">
      <c r="A18" s="34" t="s">
        <v>127</v>
      </c>
      <c r="B18" s="33" t="s">
        <v>126</v>
      </c>
      <c r="C18" s="34" t="s">
        <v>256</v>
      </c>
      <c r="D18" s="35">
        <v>79</v>
      </c>
      <c r="E18" s="35">
        <v>78</v>
      </c>
      <c r="F18" s="35">
        <v>-1</v>
      </c>
      <c r="G18" s="35">
        <v>40</v>
      </c>
      <c r="H18" s="35">
        <v>39</v>
      </c>
    </row>
    <row r="19" spans="1:8" s="36" customFormat="1" ht="11.5">
      <c r="A19" s="34" t="s">
        <v>260</v>
      </c>
      <c r="B19" s="33" t="s">
        <v>261</v>
      </c>
      <c r="C19" s="34" t="s">
        <v>259</v>
      </c>
      <c r="D19" s="35">
        <v>57</v>
      </c>
      <c r="E19" s="35">
        <v>57</v>
      </c>
      <c r="F19" s="35">
        <v>0</v>
      </c>
      <c r="G19" s="35">
        <v>20</v>
      </c>
      <c r="H19" s="35">
        <v>20</v>
      </c>
    </row>
    <row r="20" spans="1:8" s="36" customFormat="1" ht="11.5">
      <c r="A20" s="34" t="s">
        <v>262</v>
      </c>
      <c r="B20" s="33" t="s">
        <v>263</v>
      </c>
      <c r="C20" s="34" t="s">
        <v>259</v>
      </c>
      <c r="D20" s="35">
        <v>27</v>
      </c>
      <c r="E20" s="35">
        <v>28</v>
      </c>
      <c r="F20" s="35">
        <v>1</v>
      </c>
      <c r="G20" s="35">
        <v>10</v>
      </c>
      <c r="H20" s="35">
        <v>11</v>
      </c>
    </row>
    <row r="21" spans="1:8" s="36" customFormat="1" ht="11.5">
      <c r="A21" s="34" t="s">
        <v>264</v>
      </c>
      <c r="B21" s="33" t="s">
        <v>265</v>
      </c>
      <c r="C21" s="34" t="s">
        <v>259</v>
      </c>
      <c r="D21" s="35">
        <v>45</v>
      </c>
      <c r="E21" s="35">
        <v>46</v>
      </c>
      <c r="F21" s="35">
        <v>1</v>
      </c>
      <c r="G21" s="35">
        <v>20</v>
      </c>
      <c r="H21" s="35">
        <v>21</v>
      </c>
    </row>
    <row r="22" spans="1:8" s="36" customFormat="1" ht="11.5">
      <c r="A22" s="34" t="s">
        <v>199</v>
      </c>
      <c r="B22" s="33" t="s">
        <v>198</v>
      </c>
      <c r="C22" s="34" t="s">
        <v>256</v>
      </c>
      <c r="D22" s="35">
        <v>62</v>
      </c>
      <c r="E22" s="35">
        <v>61</v>
      </c>
      <c r="F22" s="35">
        <v>-1</v>
      </c>
      <c r="G22" s="35">
        <v>20</v>
      </c>
      <c r="H22" s="35">
        <v>19</v>
      </c>
    </row>
    <row r="23" spans="1:8" s="36" customFormat="1" ht="11.5">
      <c r="A23" s="34" t="s">
        <v>166</v>
      </c>
      <c r="B23" s="33" t="s">
        <v>165</v>
      </c>
      <c r="C23" s="34" t="s">
        <v>256</v>
      </c>
      <c r="D23" s="35">
        <v>50</v>
      </c>
      <c r="E23" s="35">
        <v>50</v>
      </c>
      <c r="F23" s="35">
        <v>0</v>
      </c>
      <c r="G23" s="35">
        <v>20</v>
      </c>
      <c r="H23" s="35">
        <v>20</v>
      </c>
    </row>
    <row r="24" spans="1:8" s="36" customFormat="1" ht="11.5">
      <c r="A24" s="34" t="s">
        <v>115</v>
      </c>
      <c r="B24" s="33" t="s">
        <v>114</v>
      </c>
      <c r="C24" s="34" t="s">
        <v>256</v>
      </c>
      <c r="D24" s="35">
        <v>53</v>
      </c>
      <c r="E24" s="35">
        <v>51</v>
      </c>
      <c r="F24" s="35">
        <v>-2</v>
      </c>
      <c r="G24" s="35">
        <v>19</v>
      </c>
      <c r="H24" s="35">
        <v>17</v>
      </c>
    </row>
    <row r="25" spans="1:8" s="36" customFormat="1" ht="11.5">
      <c r="A25" s="34" t="s">
        <v>193</v>
      </c>
      <c r="B25" s="33" t="s">
        <v>192</v>
      </c>
      <c r="C25" s="34" t="s">
        <v>256</v>
      </c>
      <c r="D25" s="35">
        <v>3</v>
      </c>
      <c r="E25" s="35">
        <v>3</v>
      </c>
      <c r="F25" s="35">
        <v>0</v>
      </c>
      <c r="G25" s="35">
        <v>0</v>
      </c>
      <c r="H25" s="35">
        <v>0</v>
      </c>
    </row>
    <row r="26" spans="1:8" s="36" customFormat="1" ht="11.5">
      <c r="A26" s="34" t="s">
        <v>205</v>
      </c>
      <c r="B26" s="33" t="s">
        <v>204</v>
      </c>
      <c r="C26" s="34" t="s">
        <v>256</v>
      </c>
      <c r="D26" s="35">
        <v>21</v>
      </c>
      <c r="E26" s="35">
        <v>20</v>
      </c>
      <c r="F26" s="35">
        <v>-1</v>
      </c>
      <c r="G26" s="35">
        <v>2</v>
      </c>
      <c r="H26" s="35">
        <v>1</v>
      </c>
    </row>
    <row r="27" spans="1:8" s="36" customFormat="1" ht="11.5">
      <c r="A27" s="34" t="s">
        <v>178</v>
      </c>
      <c r="B27" s="33" t="s">
        <v>177</v>
      </c>
      <c r="C27" s="34" t="s">
        <v>256</v>
      </c>
      <c r="D27" s="35">
        <v>3</v>
      </c>
      <c r="E27" s="35">
        <v>3</v>
      </c>
      <c r="F27" s="35">
        <v>0</v>
      </c>
      <c r="G27" s="35">
        <v>0</v>
      </c>
      <c r="H27" s="35">
        <v>0</v>
      </c>
    </row>
    <row r="28" spans="1:8" s="36" customFormat="1" ht="11.5">
      <c r="A28" s="34" t="s">
        <v>112</v>
      </c>
      <c r="B28" s="33" t="s">
        <v>111</v>
      </c>
      <c r="C28" s="34" t="s">
        <v>256</v>
      </c>
      <c r="D28" s="35">
        <v>23</v>
      </c>
      <c r="E28" s="35">
        <v>23</v>
      </c>
      <c r="F28" s="35">
        <v>0</v>
      </c>
      <c r="G28" s="35">
        <v>10</v>
      </c>
      <c r="H28" s="35">
        <v>10</v>
      </c>
    </row>
    <row r="29" spans="1:8" s="36" customFormat="1" ht="11.5">
      <c r="A29" s="34" t="s">
        <v>130</v>
      </c>
      <c r="B29" s="33" t="s">
        <v>129</v>
      </c>
      <c r="C29" s="34" t="s">
        <v>256</v>
      </c>
      <c r="D29" s="35">
        <v>7</v>
      </c>
      <c r="E29" s="35">
        <v>7</v>
      </c>
      <c r="F29" s="35">
        <v>0</v>
      </c>
      <c r="G29" s="35">
        <v>0</v>
      </c>
      <c r="H29" s="35">
        <v>0</v>
      </c>
    </row>
    <row r="30" spans="1:8" s="36" customFormat="1" ht="11.5">
      <c r="A30" s="34" t="s">
        <v>226</v>
      </c>
      <c r="B30" s="33" t="s">
        <v>225</v>
      </c>
      <c r="C30" s="34" t="s">
        <v>256</v>
      </c>
      <c r="D30" s="35">
        <v>18</v>
      </c>
      <c r="E30" s="35">
        <v>19</v>
      </c>
      <c r="F30" s="35">
        <v>1</v>
      </c>
      <c r="G30" s="35">
        <v>10</v>
      </c>
      <c r="H30" s="35">
        <v>11</v>
      </c>
    </row>
    <row r="31" spans="1:8" s="36" customFormat="1" ht="11.5">
      <c r="A31" s="34" t="s">
        <v>211</v>
      </c>
      <c r="B31" s="33" t="s">
        <v>210</v>
      </c>
      <c r="C31" s="34" t="s">
        <v>256</v>
      </c>
      <c r="D31" s="35">
        <v>1</v>
      </c>
      <c r="E31" s="35">
        <v>1</v>
      </c>
      <c r="F31" s="35">
        <v>0</v>
      </c>
      <c r="G31" s="35">
        <v>0</v>
      </c>
      <c r="H31" s="35">
        <v>0</v>
      </c>
    </row>
    <row r="32" spans="1:8" s="36" customFormat="1" ht="11.5">
      <c r="A32" s="34" t="s">
        <v>124</v>
      </c>
      <c r="B32" s="33" t="s">
        <v>123</v>
      </c>
      <c r="C32" s="34" t="s">
        <v>256</v>
      </c>
      <c r="D32" s="35">
        <v>7</v>
      </c>
      <c r="E32" s="35">
        <v>7</v>
      </c>
      <c r="F32" s="35">
        <v>0</v>
      </c>
      <c r="G32" s="35">
        <v>0</v>
      </c>
      <c r="H32" s="35">
        <v>0</v>
      </c>
    </row>
    <row r="33" spans="1:8" s="36" customFormat="1" ht="11.5">
      <c r="A33" s="34" t="s">
        <v>229</v>
      </c>
      <c r="B33" s="33" t="s">
        <v>228</v>
      </c>
      <c r="C33" s="34" t="s">
        <v>256</v>
      </c>
      <c r="D33" s="35">
        <v>30</v>
      </c>
      <c r="E33" s="35">
        <v>30</v>
      </c>
      <c r="F33" s="35">
        <v>0</v>
      </c>
      <c r="G33" s="35">
        <v>10</v>
      </c>
      <c r="H33" s="35">
        <v>10</v>
      </c>
    </row>
    <row r="34" spans="1:8" s="36" customFormat="1" ht="11.5">
      <c r="A34" s="34" t="s">
        <v>266</v>
      </c>
      <c r="B34" s="33" t="s">
        <v>267</v>
      </c>
      <c r="C34" s="34" t="s">
        <v>259</v>
      </c>
      <c r="D34" s="35">
        <v>86</v>
      </c>
      <c r="E34" s="35">
        <v>85</v>
      </c>
      <c r="F34" s="35">
        <v>-1</v>
      </c>
      <c r="G34" s="35">
        <v>30</v>
      </c>
      <c r="H34" s="35">
        <v>29</v>
      </c>
    </row>
    <row r="35" spans="1:8" s="36" customFormat="1" ht="11.5">
      <c r="A35" s="34" t="s">
        <v>160</v>
      </c>
      <c r="B35" s="33" t="s">
        <v>268</v>
      </c>
      <c r="C35" s="34" t="s">
        <v>256</v>
      </c>
      <c r="D35" s="35">
        <v>127</v>
      </c>
      <c r="E35" s="35">
        <v>126</v>
      </c>
      <c r="F35" s="35">
        <v>-1</v>
      </c>
      <c r="G35" s="35">
        <v>33</v>
      </c>
      <c r="H35" s="35">
        <v>32</v>
      </c>
    </row>
    <row r="36" spans="1:8" s="36" customFormat="1" ht="11.5">
      <c r="A36" s="34" t="s">
        <v>220</v>
      </c>
      <c r="B36" s="33" t="s">
        <v>219</v>
      </c>
      <c r="C36" s="34" t="s">
        <v>256</v>
      </c>
      <c r="D36" s="35">
        <v>26</v>
      </c>
      <c r="E36" s="35">
        <v>26</v>
      </c>
      <c r="F36" s="35">
        <v>0</v>
      </c>
      <c r="G36" s="35">
        <v>10</v>
      </c>
      <c r="H36" s="35">
        <v>10</v>
      </c>
    </row>
    <row r="37" spans="1:8" s="36" customFormat="1" ht="11.5">
      <c r="A37" s="34" t="s">
        <v>269</v>
      </c>
      <c r="B37" s="33" t="s">
        <v>270</v>
      </c>
      <c r="C37" s="34" t="s">
        <v>259</v>
      </c>
      <c r="D37" s="35">
        <v>41</v>
      </c>
      <c r="E37" s="35">
        <v>40</v>
      </c>
      <c r="F37" s="35">
        <v>-1</v>
      </c>
      <c r="G37" s="35">
        <v>14</v>
      </c>
      <c r="H37" s="35">
        <v>13</v>
      </c>
    </row>
    <row r="38" spans="1:8" s="36" customFormat="1" ht="11.5">
      <c r="A38" s="34" t="s">
        <v>271</v>
      </c>
      <c r="B38" s="33" t="s">
        <v>272</v>
      </c>
      <c r="C38" s="34" t="s">
        <v>259</v>
      </c>
      <c r="D38" s="35">
        <v>65</v>
      </c>
      <c r="E38" s="35">
        <v>67</v>
      </c>
      <c r="F38" s="35">
        <v>2</v>
      </c>
      <c r="G38" s="35">
        <v>29</v>
      </c>
      <c r="H38" s="35">
        <v>31</v>
      </c>
    </row>
    <row r="39" spans="1:8" s="36" customFormat="1" ht="11.5">
      <c r="A39" s="34" t="s">
        <v>175</v>
      </c>
      <c r="B39" s="33" t="s">
        <v>174</v>
      </c>
      <c r="C39" s="34" t="s">
        <v>256</v>
      </c>
      <c r="D39" s="35">
        <v>56</v>
      </c>
      <c r="E39" s="35">
        <v>54</v>
      </c>
      <c r="F39" s="35">
        <v>-2</v>
      </c>
      <c r="G39" s="35">
        <v>20</v>
      </c>
      <c r="H39" s="35">
        <v>18</v>
      </c>
    </row>
    <row r="40" spans="1:8" s="36" customFormat="1" ht="11.5">
      <c r="A40" s="34" t="s">
        <v>88</v>
      </c>
      <c r="B40" s="33" t="s">
        <v>87</v>
      </c>
      <c r="C40" s="34" t="s">
        <v>256</v>
      </c>
      <c r="D40" s="35">
        <v>168</v>
      </c>
      <c r="E40" s="35">
        <v>157</v>
      </c>
      <c r="F40" s="35">
        <v>-11</v>
      </c>
      <c r="G40" s="35">
        <v>58</v>
      </c>
      <c r="H40" s="35">
        <v>47</v>
      </c>
    </row>
    <row r="41" spans="1:8" s="36" customFormat="1" ht="11.5">
      <c r="A41" s="34" t="s">
        <v>273</v>
      </c>
      <c r="B41" s="33" t="s">
        <v>274</v>
      </c>
      <c r="C41" s="34" t="s">
        <v>259</v>
      </c>
      <c r="D41" s="35">
        <v>82</v>
      </c>
      <c r="E41" s="35">
        <v>83</v>
      </c>
      <c r="F41" s="35">
        <v>1</v>
      </c>
      <c r="G41" s="35">
        <v>20</v>
      </c>
      <c r="H41" s="35">
        <v>21</v>
      </c>
    </row>
    <row r="42" spans="1:8" s="36" customFormat="1" ht="11.5">
      <c r="A42" s="34" t="s">
        <v>238</v>
      </c>
      <c r="B42" s="33" t="s">
        <v>237</v>
      </c>
      <c r="C42" s="34" t="s">
        <v>256</v>
      </c>
      <c r="D42" s="35">
        <v>27</v>
      </c>
      <c r="E42" s="35">
        <v>27</v>
      </c>
      <c r="F42" s="35">
        <v>0</v>
      </c>
      <c r="G42" s="35">
        <v>10</v>
      </c>
      <c r="H42" s="35">
        <v>10</v>
      </c>
    </row>
    <row r="43" spans="1:8" s="36" customFormat="1" ht="11.5">
      <c r="A43" s="34" t="s">
        <v>187</v>
      </c>
      <c r="B43" s="33" t="s">
        <v>186</v>
      </c>
      <c r="C43" s="34" t="s">
        <v>256</v>
      </c>
      <c r="D43" s="35">
        <v>38</v>
      </c>
      <c r="E43" s="35">
        <v>39</v>
      </c>
      <c r="F43" s="35">
        <v>1</v>
      </c>
      <c r="G43" s="35">
        <v>10</v>
      </c>
      <c r="H43" s="35">
        <v>11</v>
      </c>
    </row>
    <row r="44" spans="1:8" s="36" customFormat="1" ht="11.5">
      <c r="A44" s="34" t="s">
        <v>275</v>
      </c>
      <c r="B44" s="33" t="s">
        <v>276</v>
      </c>
      <c r="C44" s="34" t="s">
        <v>259</v>
      </c>
      <c r="D44" s="35">
        <v>48</v>
      </c>
      <c r="E44" s="35">
        <v>50</v>
      </c>
      <c r="F44" s="35">
        <v>2</v>
      </c>
      <c r="G44" s="35">
        <v>10</v>
      </c>
      <c r="H44" s="35">
        <v>12</v>
      </c>
    </row>
    <row r="45" spans="1:8" s="36" customFormat="1" ht="11.5">
      <c r="A45" s="34" t="s">
        <v>277</v>
      </c>
      <c r="B45" s="33" t="s">
        <v>278</v>
      </c>
      <c r="C45" s="34" t="s">
        <v>259</v>
      </c>
      <c r="D45" s="35">
        <v>11</v>
      </c>
      <c r="E45" s="35">
        <v>11</v>
      </c>
      <c r="F45" s="35">
        <v>0</v>
      </c>
      <c r="G45" s="35">
        <v>0</v>
      </c>
      <c r="H45" s="35">
        <v>0</v>
      </c>
    </row>
    <row r="46" spans="1:8" s="36" customFormat="1" ht="11.5">
      <c r="A46" s="34" t="s">
        <v>172</v>
      </c>
      <c r="B46" s="33" t="s">
        <v>171</v>
      </c>
      <c r="C46" s="34" t="s">
        <v>256</v>
      </c>
      <c r="D46" s="35">
        <v>165</v>
      </c>
      <c r="E46" s="35">
        <v>172</v>
      </c>
      <c r="F46" s="35">
        <v>7</v>
      </c>
      <c r="G46" s="35">
        <v>59</v>
      </c>
      <c r="H46" s="35">
        <v>66</v>
      </c>
    </row>
    <row r="47" spans="1:8" s="36" customFormat="1" ht="11.5">
      <c r="A47" s="34" t="s">
        <v>279</v>
      </c>
      <c r="B47" s="33" t="s">
        <v>280</v>
      </c>
      <c r="C47" s="34" t="s">
        <v>259</v>
      </c>
      <c r="D47" s="35">
        <v>5</v>
      </c>
      <c r="E47" s="35">
        <v>5</v>
      </c>
      <c r="F47" s="35">
        <v>0</v>
      </c>
      <c r="G47" s="35">
        <v>0</v>
      </c>
      <c r="H47" s="35">
        <v>0</v>
      </c>
    </row>
    <row r="48" spans="1:8" s="36" customFormat="1" ht="11.5">
      <c r="A48" s="34" t="s">
        <v>281</v>
      </c>
      <c r="B48" s="33" t="s">
        <v>282</v>
      </c>
      <c r="C48" s="34" t="s">
        <v>259</v>
      </c>
      <c r="D48" s="35">
        <v>77</v>
      </c>
      <c r="E48" s="35">
        <v>79</v>
      </c>
      <c r="F48" s="35">
        <v>2</v>
      </c>
      <c r="G48" s="35">
        <v>23</v>
      </c>
      <c r="H48" s="35">
        <v>25</v>
      </c>
    </row>
    <row r="49" spans="1:8" s="36" customFormat="1" ht="11.5">
      <c r="A49" s="34" t="s">
        <v>283</v>
      </c>
      <c r="B49" s="33" t="s">
        <v>284</v>
      </c>
      <c r="C49" s="34" t="s">
        <v>259</v>
      </c>
      <c r="D49" s="35">
        <v>126</v>
      </c>
      <c r="E49" s="35">
        <v>136</v>
      </c>
      <c r="F49" s="35">
        <v>10</v>
      </c>
      <c r="G49" s="35">
        <v>63</v>
      </c>
      <c r="H49" s="35">
        <v>73</v>
      </c>
    </row>
    <row r="50" spans="1:8" s="36" customFormat="1" ht="11.5">
      <c r="A50" s="34" t="s">
        <v>94</v>
      </c>
      <c r="B50" s="33" t="s">
        <v>93</v>
      </c>
      <c r="C50" s="34" t="s">
        <v>256</v>
      </c>
      <c r="D50" s="35">
        <v>27</v>
      </c>
      <c r="E50" s="35">
        <v>28</v>
      </c>
      <c r="F50" s="35">
        <v>1</v>
      </c>
      <c r="G50" s="35">
        <v>10</v>
      </c>
      <c r="H50" s="35">
        <v>11</v>
      </c>
    </row>
    <row r="51" spans="1:8" s="36" customFormat="1" ht="11.5">
      <c r="A51" s="34" t="s">
        <v>67</v>
      </c>
      <c r="B51" s="33" t="s">
        <v>66</v>
      </c>
      <c r="C51" s="34" t="s">
        <v>256</v>
      </c>
      <c r="D51" s="35">
        <v>19</v>
      </c>
      <c r="E51" s="35">
        <v>20</v>
      </c>
      <c r="F51" s="35">
        <v>1</v>
      </c>
      <c r="G51" s="35">
        <v>10</v>
      </c>
      <c r="H51" s="35">
        <v>11</v>
      </c>
    </row>
    <row r="52" spans="1:8" s="36" customFormat="1" ht="11.5">
      <c r="A52" s="34" t="s">
        <v>133</v>
      </c>
      <c r="B52" s="33" t="s">
        <v>132</v>
      </c>
      <c r="C52" s="34" t="s">
        <v>256</v>
      </c>
      <c r="D52" s="35">
        <v>94</v>
      </c>
      <c r="E52" s="35">
        <v>94</v>
      </c>
      <c r="F52" s="35">
        <v>0</v>
      </c>
      <c r="G52" s="35">
        <v>20</v>
      </c>
      <c r="H52" s="35">
        <v>20</v>
      </c>
    </row>
    <row r="53" spans="1:8" s="36" customFormat="1" ht="11.5">
      <c r="A53" s="34" t="s">
        <v>64</v>
      </c>
      <c r="B53" s="33" t="s">
        <v>63</v>
      </c>
      <c r="C53" s="34" t="s">
        <v>256</v>
      </c>
      <c r="D53" s="35">
        <v>124</v>
      </c>
      <c r="E53" s="35">
        <v>126</v>
      </c>
      <c r="F53" s="35">
        <v>2</v>
      </c>
      <c r="G53" s="35">
        <v>26</v>
      </c>
      <c r="H53" s="35">
        <v>28</v>
      </c>
    </row>
    <row r="54" spans="1:8" s="36" customFormat="1" ht="11.5">
      <c r="A54" s="34" t="s">
        <v>73</v>
      </c>
      <c r="B54" s="33" t="s">
        <v>72</v>
      </c>
      <c r="C54" s="34" t="s">
        <v>256</v>
      </c>
      <c r="D54" s="35">
        <v>615</v>
      </c>
      <c r="E54" s="35">
        <v>615</v>
      </c>
      <c r="F54" s="35">
        <v>0</v>
      </c>
      <c r="G54" s="35">
        <v>112</v>
      </c>
      <c r="H54" s="35">
        <v>112</v>
      </c>
    </row>
    <row r="55" spans="1:8" s="36" customFormat="1" ht="11.5">
      <c r="A55" s="34" t="s">
        <v>145</v>
      </c>
      <c r="B55" s="33" t="s">
        <v>144</v>
      </c>
      <c r="C55" s="34" t="s">
        <v>256</v>
      </c>
      <c r="D55" s="35">
        <v>104</v>
      </c>
      <c r="E55" s="35">
        <v>103</v>
      </c>
      <c r="F55" s="35">
        <v>-1</v>
      </c>
      <c r="G55" s="35">
        <v>28</v>
      </c>
      <c r="H55" s="35">
        <v>27</v>
      </c>
    </row>
    <row r="56" spans="1:8" s="36" customFormat="1" ht="11.5">
      <c r="A56" s="34" t="s">
        <v>154</v>
      </c>
      <c r="B56" s="33" t="s">
        <v>153</v>
      </c>
      <c r="C56" s="34" t="s">
        <v>256</v>
      </c>
      <c r="D56" s="35">
        <v>89</v>
      </c>
      <c r="E56" s="35">
        <v>91</v>
      </c>
      <c r="F56" s="35">
        <v>2</v>
      </c>
      <c r="G56" s="35">
        <v>20</v>
      </c>
      <c r="H56" s="35">
        <v>22</v>
      </c>
    </row>
    <row r="57" spans="1:8" s="36" customFormat="1" ht="11.5">
      <c r="A57" s="34" t="s">
        <v>109</v>
      </c>
      <c r="B57" s="33" t="s">
        <v>108</v>
      </c>
      <c r="C57" s="34" t="s">
        <v>256</v>
      </c>
      <c r="D57" s="35">
        <v>72</v>
      </c>
      <c r="E57" s="35">
        <v>68</v>
      </c>
      <c r="F57" s="35">
        <v>-4</v>
      </c>
      <c r="G57" s="35">
        <v>20</v>
      </c>
      <c r="H57" s="35">
        <v>16</v>
      </c>
    </row>
    <row r="58" spans="1:8" s="36" customFormat="1" ht="11.5">
      <c r="A58" s="34" t="s">
        <v>157</v>
      </c>
      <c r="B58" s="33" t="s">
        <v>156</v>
      </c>
      <c r="C58" s="34" t="s">
        <v>256</v>
      </c>
      <c r="D58" s="35">
        <v>21</v>
      </c>
      <c r="E58" s="35">
        <v>21</v>
      </c>
      <c r="F58" s="35">
        <v>0</v>
      </c>
      <c r="G58" s="35">
        <v>0</v>
      </c>
      <c r="H58" s="35">
        <v>0</v>
      </c>
    </row>
    <row r="59" spans="1:8" s="36" customFormat="1" ht="11.5">
      <c r="A59" s="34" t="s">
        <v>85</v>
      </c>
      <c r="B59" s="33" t="s">
        <v>84</v>
      </c>
      <c r="C59" s="34" t="s">
        <v>256</v>
      </c>
      <c r="D59" s="35">
        <v>0</v>
      </c>
      <c r="E59" s="35">
        <v>0</v>
      </c>
      <c r="F59" s="35">
        <v>0</v>
      </c>
      <c r="G59" s="35">
        <v>0</v>
      </c>
      <c r="H59" s="35">
        <v>0</v>
      </c>
    </row>
    <row r="60" spans="1:8" s="36" customFormat="1" ht="11.5">
      <c r="A60" s="34" t="s">
        <v>106</v>
      </c>
      <c r="B60" s="33" t="s">
        <v>105</v>
      </c>
      <c r="C60" s="34" t="s">
        <v>256</v>
      </c>
      <c r="D60" s="35">
        <v>0</v>
      </c>
      <c r="E60" s="35">
        <v>0</v>
      </c>
      <c r="F60" s="35">
        <v>0</v>
      </c>
      <c r="G60" s="35">
        <v>0</v>
      </c>
      <c r="H60" s="35">
        <v>0</v>
      </c>
    </row>
    <row r="61" spans="1:8" s="36" customFormat="1" ht="11.5">
      <c r="A61" s="34" t="s">
        <v>103</v>
      </c>
      <c r="B61" s="33" t="s">
        <v>102</v>
      </c>
      <c r="C61" s="34" t="s">
        <v>256</v>
      </c>
      <c r="D61" s="35">
        <v>33</v>
      </c>
      <c r="E61" s="35">
        <v>36</v>
      </c>
      <c r="F61" s="35">
        <v>3</v>
      </c>
      <c r="G61" s="35">
        <v>10</v>
      </c>
      <c r="H61" s="35">
        <v>13</v>
      </c>
    </row>
    <row r="62" spans="1:8" s="36" customFormat="1" ht="11.5">
      <c r="A62" s="34" t="s">
        <v>151</v>
      </c>
      <c r="B62" s="33" t="s">
        <v>150</v>
      </c>
      <c r="C62" s="34" t="s">
        <v>256</v>
      </c>
      <c r="D62" s="35">
        <v>32</v>
      </c>
      <c r="E62" s="35">
        <v>32</v>
      </c>
      <c r="F62" s="35">
        <v>0</v>
      </c>
      <c r="G62" s="35">
        <v>10</v>
      </c>
      <c r="H62" s="35">
        <v>10</v>
      </c>
    </row>
    <row r="63" spans="1:8" s="36" customFormat="1" ht="11.5">
      <c r="A63" s="34" t="s">
        <v>163</v>
      </c>
      <c r="B63" s="33" t="s">
        <v>162</v>
      </c>
      <c r="C63" s="34" t="s">
        <v>256</v>
      </c>
      <c r="D63" s="35">
        <v>0</v>
      </c>
      <c r="E63" s="35">
        <v>0</v>
      </c>
      <c r="F63" s="35">
        <v>0</v>
      </c>
      <c r="G63" s="35">
        <v>0</v>
      </c>
      <c r="H63" s="35">
        <v>0</v>
      </c>
    </row>
    <row r="64" spans="1:8" s="36" customFormat="1" ht="11.5">
      <c r="A64" s="34" t="s">
        <v>97</v>
      </c>
      <c r="B64" s="33" t="s">
        <v>96</v>
      </c>
      <c r="C64" s="34" t="s">
        <v>256</v>
      </c>
      <c r="D64" s="35">
        <v>29</v>
      </c>
      <c r="E64" s="35">
        <v>30</v>
      </c>
      <c r="F64" s="35">
        <v>1</v>
      </c>
      <c r="G64" s="35">
        <v>10</v>
      </c>
      <c r="H64" s="35">
        <v>11</v>
      </c>
    </row>
    <row r="65" spans="1:8" s="36" customFormat="1" ht="11.5">
      <c r="A65" s="34" t="s">
        <v>217</v>
      </c>
      <c r="B65" s="33" t="s">
        <v>216</v>
      </c>
      <c r="C65" s="34" t="s">
        <v>256</v>
      </c>
      <c r="D65" s="35">
        <v>4</v>
      </c>
      <c r="E65" s="35">
        <v>4</v>
      </c>
      <c r="F65" s="35">
        <v>0</v>
      </c>
      <c r="G65" s="35">
        <v>0</v>
      </c>
      <c r="H65" s="35">
        <v>0</v>
      </c>
    </row>
    <row r="66" spans="1:8" s="36" customFormat="1" ht="11.5">
      <c r="A66" s="34" t="s">
        <v>285</v>
      </c>
      <c r="B66" s="33" t="s">
        <v>286</v>
      </c>
      <c r="C66" s="34" t="s">
        <v>259</v>
      </c>
      <c r="D66" s="35">
        <v>218</v>
      </c>
      <c r="E66" s="35">
        <v>217</v>
      </c>
      <c r="F66" s="35">
        <v>-1</v>
      </c>
      <c r="G66" s="35">
        <v>57</v>
      </c>
      <c r="H66" s="35">
        <v>56</v>
      </c>
    </row>
    <row r="67" spans="1:8" s="36" customFormat="1" ht="11.5">
      <c r="A67" s="34" t="s">
        <v>287</v>
      </c>
      <c r="B67" s="33" t="s">
        <v>288</v>
      </c>
      <c r="C67" s="34" t="s">
        <v>259</v>
      </c>
      <c r="D67" s="35">
        <v>17</v>
      </c>
      <c r="E67" s="35">
        <v>17</v>
      </c>
      <c r="F67" s="35">
        <v>0</v>
      </c>
      <c r="G67" s="35">
        <v>0</v>
      </c>
      <c r="H67" s="35">
        <v>0</v>
      </c>
    </row>
    <row r="68" spans="1:8" s="36" customFormat="1" ht="11.5">
      <c r="A68" s="34" t="s">
        <v>289</v>
      </c>
      <c r="B68" s="33" t="s">
        <v>290</v>
      </c>
      <c r="C68" s="34" t="s">
        <v>259</v>
      </c>
      <c r="D68" s="35">
        <v>63</v>
      </c>
      <c r="E68" s="35">
        <v>62</v>
      </c>
      <c r="F68" s="35">
        <v>-1</v>
      </c>
      <c r="G68" s="35">
        <v>11</v>
      </c>
      <c r="H68" s="35">
        <v>10</v>
      </c>
    </row>
    <row r="69" spans="1:8" s="36" customFormat="1" ht="11.5">
      <c r="A69" s="34" t="s">
        <v>139</v>
      </c>
      <c r="B69" s="33" t="s">
        <v>138</v>
      </c>
      <c r="C69" s="34" t="s">
        <v>256</v>
      </c>
      <c r="D69" s="35">
        <v>131</v>
      </c>
      <c r="E69" s="35">
        <v>125</v>
      </c>
      <c r="F69" s="35">
        <v>-6</v>
      </c>
      <c r="G69" s="35">
        <v>30</v>
      </c>
      <c r="H69" s="35">
        <v>24</v>
      </c>
    </row>
    <row r="70" spans="1:8" s="36" customFormat="1" ht="11.5">
      <c r="A70" s="34" t="s">
        <v>76</v>
      </c>
      <c r="B70" s="33" t="s">
        <v>75</v>
      </c>
      <c r="C70" s="34" t="s">
        <v>256</v>
      </c>
      <c r="D70" s="35">
        <v>111</v>
      </c>
      <c r="E70" s="35">
        <v>105</v>
      </c>
      <c r="F70" s="35">
        <v>-6</v>
      </c>
      <c r="G70" s="35">
        <v>27</v>
      </c>
      <c r="H70" s="35">
        <v>21</v>
      </c>
    </row>
    <row r="71" spans="1:8" s="36" customFormat="1" ht="11.5">
      <c r="A71" s="34" t="s">
        <v>79</v>
      </c>
      <c r="B71" s="33" t="s">
        <v>78</v>
      </c>
      <c r="C71" s="34" t="s">
        <v>256</v>
      </c>
      <c r="D71" s="35">
        <v>117</v>
      </c>
      <c r="E71" s="35">
        <v>120</v>
      </c>
      <c r="F71" s="35">
        <v>3</v>
      </c>
      <c r="G71" s="35">
        <v>31</v>
      </c>
      <c r="H71" s="35">
        <v>34</v>
      </c>
    </row>
    <row r="72" spans="1:8" s="36" customFormat="1" ht="11.5">
      <c r="A72" s="34" t="s">
        <v>121</v>
      </c>
      <c r="B72" s="33" t="s">
        <v>120</v>
      </c>
      <c r="C72" s="34" t="s">
        <v>256</v>
      </c>
      <c r="D72" s="35">
        <v>245</v>
      </c>
      <c r="E72" s="35">
        <v>248</v>
      </c>
      <c r="F72" s="35">
        <v>3</v>
      </c>
      <c r="G72" s="35">
        <v>48</v>
      </c>
      <c r="H72" s="35">
        <v>51</v>
      </c>
    </row>
    <row r="73" spans="1:8" s="36" customFormat="1" ht="11.5">
      <c r="A73" s="34" t="s">
        <v>202</v>
      </c>
      <c r="B73" s="33" t="s">
        <v>201</v>
      </c>
      <c r="C73" s="34" t="s">
        <v>256</v>
      </c>
      <c r="D73" s="35">
        <v>23</v>
      </c>
      <c r="E73" s="35">
        <v>23</v>
      </c>
      <c r="F73" s="35">
        <v>0</v>
      </c>
      <c r="G73" s="35">
        <v>9</v>
      </c>
      <c r="H73" s="35">
        <v>9</v>
      </c>
    </row>
    <row r="74" spans="1:8" s="36" customFormat="1" ht="11.5">
      <c r="A74" s="34" t="s">
        <v>184</v>
      </c>
      <c r="B74" s="33" t="s">
        <v>183</v>
      </c>
      <c r="C74" s="34" t="s">
        <v>256</v>
      </c>
      <c r="D74" s="35">
        <v>31</v>
      </c>
      <c r="E74" s="35">
        <v>30</v>
      </c>
      <c r="F74" s="35">
        <v>-1</v>
      </c>
      <c r="G74" s="35">
        <v>9</v>
      </c>
      <c r="H74" s="35">
        <v>8</v>
      </c>
    </row>
    <row r="75" spans="1:8" s="36" customFormat="1" ht="11.5">
      <c r="A75" s="34" t="s">
        <v>291</v>
      </c>
      <c r="B75" s="33" t="s">
        <v>292</v>
      </c>
      <c r="C75" s="34" t="s">
        <v>259</v>
      </c>
      <c r="D75" s="35">
        <v>47</v>
      </c>
      <c r="E75" s="35">
        <v>47</v>
      </c>
      <c r="F75" s="35">
        <v>0</v>
      </c>
      <c r="G75" s="35">
        <v>10</v>
      </c>
      <c r="H75" s="35">
        <v>10</v>
      </c>
    </row>
    <row r="76" spans="1:8" s="36" customFormat="1" ht="11.5">
      <c r="A76" s="34" t="s">
        <v>293</v>
      </c>
      <c r="B76" s="33" t="s">
        <v>294</v>
      </c>
      <c r="C76" s="34" t="s">
        <v>259</v>
      </c>
      <c r="D76" s="35">
        <v>31</v>
      </c>
      <c r="E76" s="35">
        <v>32</v>
      </c>
      <c r="F76" s="35">
        <v>1</v>
      </c>
      <c r="G76" s="35">
        <v>10</v>
      </c>
      <c r="H76" s="35">
        <v>11</v>
      </c>
    </row>
    <row r="77" spans="1:8" s="36" customFormat="1" ht="11.5">
      <c r="A77" s="34" t="s">
        <v>295</v>
      </c>
      <c r="B77" s="33" t="s">
        <v>296</v>
      </c>
      <c r="C77" s="34" t="s">
        <v>259</v>
      </c>
      <c r="D77" s="35">
        <v>37</v>
      </c>
      <c r="E77" s="35">
        <v>37</v>
      </c>
      <c r="F77" s="35">
        <v>0</v>
      </c>
      <c r="G77" s="35">
        <v>10</v>
      </c>
      <c r="H77" s="35">
        <v>10</v>
      </c>
    </row>
    <row r="78" spans="1:8" s="36" customFormat="1" ht="11.5">
      <c r="A78" s="34" t="s">
        <v>91</v>
      </c>
      <c r="B78" s="33" t="s">
        <v>90</v>
      </c>
      <c r="C78" s="34" t="s">
        <v>256</v>
      </c>
      <c r="D78" s="35">
        <v>0</v>
      </c>
      <c r="E78" s="35">
        <v>0</v>
      </c>
      <c r="F78" s="35">
        <v>0</v>
      </c>
      <c r="G78" s="35">
        <v>0</v>
      </c>
      <c r="H78" s="35">
        <v>0</v>
      </c>
    </row>
    <row r="79" spans="1:8" s="36" customFormat="1" ht="11.5">
      <c r="A79" s="34" t="s">
        <v>100</v>
      </c>
      <c r="B79" s="33" t="s">
        <v>99</v>
      </c>
      <c r="C79" s="34" t="s">
        <v>256</v>
      </c>
      <c r="D79" s="35">
        <v>199</v>
      </c>
      <c r="E79" s="35">
        <v>204</v>
      </c>
      <c r="F79" s="35">
        <v>5</v>
      </c>
      <c r="G79" s="35">
        <v>58</v>
      </c>
      <c r="H79" s="35">
        <v>63</v>
      </c>
    </row>
    <row r="80" spans="1:8" s="36" customFormat="1" ht="11.5">
      <c r="A80" s="34" t="s">
        <v>148</v>
      </c>
      <c r="B80" s="33" t="s">
        <v>147</v>
      </c>
      <c r="C80" s="34" t="s">
        <v>256</v>
      </c>
      <c r="D80" s="35">
        <v>20</v>
      </c>
      <c r="E80" s="35">
        <v>20</v>
      </c>
      <c r="F80" s="35">
        <v>0</v>
      </c>
      <c r="G80" s="35">
        <v>10</v>
      </c>
      <c r="H80" s="35">
        <v>10</v>
      </c>
    </row>
    <row r="81" spans="1:8" s="36" customFormat="1" ht="11.5">
      <c r="A81" s="34" t="s">
        <v>297</v>
      </c>
      <c r="B81" s="33" t="s">
        <v>298</v>
      </c>
      <c r="C81" s="34" t="s">
        <v>259</v>
      </c>
      <c r="D81" s="35">
        <v>46</v>
      </c>
      <c r="E81" s="35">
        <v>45</v>
      </c>
      <c r="F81" s="35">
        <v>-1</v>
      </c>
      <c r="G81" s="35">
        <v>13</v>
      </c>
      <c r="H81" s="35">
        <v>12</v>
      </c>
    </row>
    <row r="82" spans="1:8" s="36" customFormat="1" ht="11.5">
      <c r="A82" s="34" t="s">
        <v>299</v>
      </c>
      <c r="B82" s="33" t="s">
        <v>300</v>
      </c>
      <c r="C82" s="34" t="s">
        <v>259</v>
      </c>
      <c r="D82" s="35">
        <v>29</v>
      </c>
      <c r="E82" s="35">
        <v>32</v>
      </c>
      <c r="F82" s="35">
        <v>3</v>
      </c>
      <c r="G82" s="35">
        <v>10</v>
      </c>
      <c r="H82" s="35">
        <v>13</v>
      </c>
    </row>
    <row r="83" spans="1:8" s="36" customFormat="1" ht="11.5">
      <c r="A83" s="34" t="s">
        <v>241</v>
      </c>
      <c r="B83" s="33" t="s">
        <v>240</v>
      </c>
      <c r="C83" s="34" t="s">
        <v>256</v>
      </c>
      <c r="D83" s="35">
        <v>53</v>
      </c>
      <c r="E83" s="35">
        <v>53</v>
      </c>
      <c r="F83" s="35">
        <v>0</v>
      </c>
      <c r="G83" s="35">
        <v>15</v>
      </c>
      <c r="H83" s="35">
        <v>15</v>
      </c>
    </row>
    <row r="84" spans="1:8" s="36" customFormat="1" ht="11.5">
      <c r="A84" s="34" t="s">
        <v>301</v>
      </c>
      <c r="B84" s="33" t="s">
        <v>302</v>
      </c>
      <c r="C84" s="34" t="s">
        <v>259</v>
      </c>
      <c r="D84" s="35">
        <v>203</v>
      </c>
      <c r="E84" s="35">
        <v>212</v>
      </c>
      <c r="F84" s="35">
        <v>9</v>
      </c>
      <c r="G84" s="35">
        <v>43</v>
      </c>
      <c r="H84" s="35">
        <v>52</v>
      </c>
    </row>
    <row r="85" spans="1:8" s="36" customFormat="1" ht="11.5">
      <c r="A85" s="34" t="s">
        <v>214</v>
      </c>
      <c r="B85" s="33" t="s">
        <v>213</v>
      </c>
      <c r="C85" s="34" t="s">
        <v>256</v>
      </c>
      <c r="D85" s="35">
        <v>67</v>
      </c>
      <c r="E85" s="35">
        <v>66</v>
      </c>
      <c r="F85" s="35">
        <v>-1</v>
      </c>
      <c r="G85" s="35">
        <v>20</v>
      </c>
      <c r="H85" s="35">
        <v>19</v>
      </c>
    </row>
    <row r="86" spans="1:8" s="36" customFormat="1" ht="11.5">
      <c r="A86" s="34" t="s">
        <v>223</v>
      </c>
      <c r="B86" s="33" t="s">
        <v>222</v>
      </c>
      <c r="C86" s="34" t="s">
        <v>256</v>
      </c>
      <c r="D86" s="35">
        <v>37</v>
      </c>
      <c r="E86" s="35">
        <v>36</v>
      </c>
      <c r="F86" s="35">
        <v>-1</v>
      </c>
      <c r="G86" s="35">
        <v>10</v>
      </c>
      <c r="H86" s="35">
        <v>9</v>
      </c>
    </row>
    <row r="87" spans="1:8" s="36" customFormat="1" ht="11.5">
      <c r="A87" s="34" t="s">
        <v>136</v>
      </c>
      <c r="B87" s="33" t="s">
        <v>135</v>
      </c>
      <c r="C87" s="34" t="s">
        <v>256</v>
      </c>
      <c r="D87" s="35">
        <v>138</v>
      </c>
      <c r="E87" s="35">
        <v>142</v>
      </c>
      <c r="F87" s="35">
        <v>4</v>
      </c>
      <c r="G87" s="35">
        <v>30</v>
      </c>
      <c r="H87" s="35">
        <v>34</v>
      </c>
    </row>
    <row r="88" spans="1:8" s="36" customFormat="1" ht="11.5">
      <c r="A88" s="34" t="s">
        <v>303</v>
      </c>
      <c r="B88" s="33" t="s">
        <v>304</v>
      </c>
      <c r="C88" s="34" t="s">
        <v>259</v>
      </c>
      <c r="D88" s="35">
        <v>30</v>
      </c>
      <c r="E88" s="35">
        <v>33</v>
      </c>
      <c r="F88" s="35">
        <v>3</v>
      </c>
      <c r="G88" s="35">
        <v>10</v>
      </c>
      <c r="H88" s="35">
        <v>13</v>
      </c>
    </row>
    <row r="89" spans="1:8" s="36" customFormat="1" ht="11.5">
      <c r="A89" s="34" t="s">
        <v>235</v>
      </c>
      <c r="B89" s="33" t="s">
        <v>234</v>
      </c>
      <c r="C89" s="34" t="s">
        <v>256</v>
      </c>
      <c r="D89" s="35">
        <v>101</v>
      </c>
      <c r="E89" s="35">
        <v>102</v>
      </c>
      <c r="F89" s="35">
        <v>1</v>
      </c>
      <c r="G89" s="35">
        <v>23</v>
      </c>
      <c r="H89" s="35">
        <v>24</v>
      </c>
    </row>
    <row r="90" spans="1:8" s="36" customFormat="1" ht="11.5">
      <c r="A90" s="34" t="s">
        <v>181</v>
      </c>
      <c r="B90" s="33" t="s">
        <v>180</v>
      </c>
      <c r="C90" s="34" t="s">
        <v>256</v>
      </c>
      <c r="D90" s="35">
        <v>30</v>
      </c>
      <c r="E90" s="35">
        <v>30</v>
      </c>
      <c r="F90" s="35">
        <v>0</v>
      </c>
      <c r="G90" s="35">
        <v>10</v>
      </c>
      <c r="H90" s="35">
        <v>10</v>
      </c>
    </row>
    <row r="91" spans="1:8" s="36" customFormat="1" ht="11.5">
      <c r="A91" s="34" t="s">
        <v>305</v>
      </c>
      <c r="B91" s="33" t="s">
        <v>306</v>
      </c>
      <c r="C91" s="34" t="s">
        <v>259</v>
      </c>
      <c r="D91" s="35">
        <v>0</v>
      </c>
      <c r="E91" s="35">
        <v>0</v>
      </c>
      <c r="F91" s="35">
        <v>0</v>
      </c>
      <c r="G91" s="35">
        <v>0</v>
      </c>
      <c r="H91" s="35">
        <v>0</v>
      </c>
    </row>
    <row r="92" spans="1:8" s="36" customFormat="1" ht="11.5">
      <c r="A92" s="34" t="s">
        <v>307</v>
      </c>
      <c r="B92" s="33" t="s">
        <v>308</v>
      </c>
      <c r="C92" s="34" t="s">
        <v>259</v>
      </c>
      <c r="D92" s="35">
        <v>86</v>
      </c>
      <c r="E92" s="35">
        <v>84</v>
      </c>
      <c r="F92" s="35">
        <v>-2</v>
      </c>
      <c r="G92" s="35">
        <v>23</v>
      </c>
      <c r="H92" s="35">
        <v>21</v>
      </c>
    </row>
    <row r="93" spans="1:8" s="36" customFormat="1" ht="11.5">
      <c r="A93" s="34" t="s">
        <v>309</v>
      </c>
      <c r="B93" s="33" t="s">
        <v>310</v>
      </c>
      <c r="C93" s="34" t="s">
        <v>259</v>
      </c>
      <c r="D93" s="35">
        <v>34</v>
      </c>
      <c r="E93" s="35">
        <v>36</v>
      </c>
      <c r="F93" s="35">
        <v>2</v>
      </c>
      <c r="G93" s="35">
        <v>10</v>
      </c>
      <c r="H93" s="35">
        <v>12</v>
      </c>
    </row>
    <row r="94" spans="1:8" s="36" customFormat="1" ht="11.5">
      <c r="A94" s="34" t="s">
        <v>311</v>
      </c>
      <c r="B94" s="33" t="s">
        <v>312</v>
      </c>
      <c r="C94" s="34" t="s">
        <v>259</v>
      </c>
      <c r="D94" s="35">
        <v>42</v>
      </c>
      <c r="E94" s="35">
        <v>42</v>
      </c>
      <c r="F94" s="35">
        <v>0</v>
      </c>
      <c r="G94" s="35">
        <v>10</v>
      </c>
      <c r="H94" s="35">
        <v>10</v>
      </c>
    </row>
    <row r="95" spans="1:8" s="36" customFormat="1" ht="11.5">
      <c r="A95" s="34" t="s">
        <v>232</v>
      </c>
      <c r="B95" s="33" t="s">
        <v>231</v>
      </c>
      <c r="C95" s="34" t="s">
        <v>256</v>
      </c>
      <c r="D95" s="35">
        <v>10</v>
      </c>
      <c r="E95" s="35">
        <v>10</v>
      </c>
      <c r="F95" s="35">
        <v>0</v>
      </c>
      <c r="G95" s="35">
        <v>0</v>
      </c>
      <c r="H95" s="35">
        <v>0</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15</v>
      </c>
      <c r="E97" s="35">
        <v>15</v>
      </c>
      <c r="F97" s="35">
        <v>0</v>
      </c>
      <c r="G97" s="35">
        <v>10</v>
      </c>
      <c r="H97" s="35">
        <v>10</v>
      </c>
    </row>
    <row r="98" spans="1:8" s="36" customFormat="1" ht="11.5">
      <c r="A98" s="34" t="s">
        <v>317</v>
      </c>
      <c r="B98" s="33" t="s">
        <v>318</v>
      </c>
      <c r="C98" s="34" t="s">
        <v>259</v>
      </c>
      <c r="D98" s="35">
        <v>67</v>
      </c>
      <c r="E98" s="35">
        <v>66</v>
      </c>
      <c r="F98" s="35">
        <v>-1</v>
      </c>
      <c r="G98" s="35">
        <v>10</v>
      </c>
      <c r="H98" s="35">
        <v>9</v>
      </c>
    </row>
    <row r="99" spans="1:8" s="36" customFormat="1" ht="11.5">
      <c r="A99" s="34" t="s">
        <v>190</v>
      </c>
      <c r="B99" s="33" t="s">
        <v>189</v>
      </c>
      <c r="C99" s="34" t="s">
        <v>256</v>
      </c>
      <c r="D99" s="35">
        <v>4</v>
      </c>
      <c r="E99" s="35">
        <v>4</v>
      </c>
      <c r="F99" s="35">
        <v>0</v>
      </c>
      <c r="G99" s="35">
        <v>0</v>
      </c>
      <c r="H99" s="35">
        <v>0</v>
      </c>
    </row>
    <row r="100" spans="1:8" s="36" customFormat="1" ht="11.5">
      <c r="A100" s="34" t="s">
        <v>196</v>
      </c>
      <c r="B100" s="33" t="s">
        <v>195</v>
      </c>
      <c r="C100" s="34" t="s">
        <v>256</v>
      </c>
      <c r="D100" s="35">
        <v>87</v>
      </c>
      <c r="E100" s="35">
        <v>89</v>
      </c>
      <c r="F100" s="35">
        <v>2</v>
      </c>
      <c r="G100" s="35">
        <v>30</v>
      </c>
      <c r="H100" s="35">
        <v>32</v>
      </c>
    </row>
    <row r="101" spans="1:8" s="36" customFormat="1" ht="11.5">
      <c r="A101" s="34" t="s">
        <v>319</v>
      </c>
      <c r="B101" s="33" t="s">
        <v>320</v>
      </c>
      <c r="C101" s="34" t="s">
        <v>259</v>
      </c>
      <c r="D101" s="35">
        <v>158</v>
      </c>
      <c r="E101" s="35">
        <v>157</v>
      </c>
      <c r="F101" s="35">
        <v>-1</v>
      </c>
      <c r="G101" s="35">
        <v>39</v>
      </c>
      <c r="H101" s="35">
        <v>38</v>
      </c>
    </row>
    <row r="102" spans="1:8" s="36" customFormat="1" ht="11.5">
      <c r="A102" s="34" t="s">
        <v>321</v>
      </c>
      <c r="B102" s="33" t="s">
        <v>322</v>
      </c>
      <c r="C102" s="34" t="s">
        <v>259</v>
      </c>
      <c r="D102" s="35">
        <v>50</v>
      </c>
      <c r="E102" s="35">
        <v>51</v>
      </c>
      <c r="F102" s="35">
        <v>1</v>
      </c>
      <c r="G102" s="35">
        <v>11</v>
      </c>
      <c r="H102" s="35">
        <v>12</v>
      </c>
    </row>
    <row r="103" spans="1:8" s="36" customFormat="1" ht="11.5">
      <c r="A103" s="34" t="s">
        <v>323</v>
      </c>
      <c r="B103" s="33" t="s">
        <v>324</v>
      </c>
      <c r="C103" s="34" t="s">
        <v>259</v>
      </c>
      <c r="D103" s="35">
        <v>54</v>
      </c>
      <c r="E103" s="35">
        <v>55</v>
      </c>
      <c r="F103" s="35">
        <v>1</v>
      </c>
      <c r="G103" s="35">
        <v>10</v>
      </c>
      <c r="H103" s="35">
        <v>11</v>
      </c>
    </row>
    <row r="104" spans="1:8" s="36" customFormat="1" ht="11.5">
      <c r="A104" s="34" t="s">
        <v>118</v>
      </c>
      <c r="B104" s="33" t="s">
        <v>117</v>
      </c>
      <c r="C104" s="34" t="s">
        <v>256</v>
      </c>
      <c r="D104" s="35">
        <v>75</v>
      </c>
      <c r="E104" s="35">
        <v>64</v>
      </c>
      <c r="F104" s="35">
        <v>-11</v>
      </c>
      <c r="G104" s="35">
        <v>12</v>
      </c>
      <c r="H104" s="35">
        <v>1</v>
      </c>
    </row>
    <row r="105" spans="1:8" s="36" customFormat="1" ht="11.5">
      <c r="A105" s="34" t="s">
        <v>325</v>
      </c>
      <c r="B105" s="33" t="s">
        <v>326</v>
      </c>
      <c r="C105" s="34" t="s">
        <v>259</v>
      </c>
      <c r="D105" s="35">
        <v>14</v>
      </c>
      <c r="E105" s="35">
        <v>12</v>
      </c>
      <c r="F105" s="35">
        <v>-2</v>
      </c>
      <c r="G105" s="35">
        <v>0</v>
      </c>
      <c r="H105" s="35">
        <v>-2</v>
      </c>
    </row>
    <row r="106" spans="1:8" s="36" customFormat="1" ht="11.5">
      <c r="A106" s="34" t="s">
        <v>142</v>
      </c>
      <c r="B106" s="33" t="s">
        <v>141</v>
      </c>
      <c r="C106" s="34" t="s">
        <v>256</v>
      </c>
      <c r="D106" s="35">
        <v>10</v>
      </c>
      <c r="E106" s="35">
        <v>9</v>
      </c>
      <c r="F106" s="35">
        <v>-1</v>
      </c>
      <c r="G106" s="35">
        <v>0</v>
      </c>
      <c r="H106" s="35">
        <v>-1</v>
      </c>
    </row>
    <row r="107" spans="1:8" s="36" customFormat="1" ht="11.5">
      <c r="A107" s="34" t="s">
        <v>327</v>
      </c>
      <c r="B107" s="33" t="s">
        <v>328</v>
      </c>
      <c r="C107" s="34" t="s">
        <v>259</v>
      </c>
      <c r="D107" s="35">
        <v>36</v>
      </c>
      <c r="E107" s="35">
        <v>38</v>
      </c>
      <c r="F107" s="35">
        <v>2</v>
      </c>
      <c r="G107" s="35">
        <v>10</v>
      </c>
      <c r="H107" s="35">
        <v>12</v>
      </c>
    </row>
    <row r="108" spans="1:8" s="36" customFormat="1" ht="11.5">
      <c r="A108" s="34" t="s">
        <v>329</v>
      </c>
      <c r="B108" s="33" t="s">
        <v>330</v>
      </c>
      <c r="C108" s="34" t="s">
        <v>259</v>
      </c>
      <c r="D108" s="35">
        <v>32</v>
      </c>
      <c r="E108" s="35">
        <v>32</v>
      </c>
      <c r="F108" s="35">
        <v>0</v>
      </c>
      <c r="G108" s="35">
        <v>10</v>
      </c>
      <c r="H108" s="35">
        <v>10</v>
      </c>
    </row>
    <row r="109" spans="1:8" s="36" customFormat="1" ht="11.5">
      <c r="A109" s="34" t="s">
        <v>331</v>
      </c>
      <c r="B109" s="33" t="s">
        <v>332</v>
      </c>
      <c r="C109" s="34" t="s">
        <v>259</v>
      </c>
      <c r="D109" s="35">
        <v>102</v>
      </c>
      <c r="E109" s="35">
        <v>100</v>
      </c>
      <c r="F109" s="35">
        <v>-2</v>
      </c>
      <c r="G109" s="35">
        <v>37</v>
      </c>
      <c r="H109" s="35">
        <v>35</v>
      </c>
    </row>
    <row r="110" spans="1:8" s="36" customFormat="1" ht="11.5">
      <c r="A110" s="34" t="s">
        <v>333</v>
      </c>
      <c r="B110" s="33" t="s">
        <v>334</v>
      </c>
      <c r="C110" s="34" t="s">
        <v>259</v>
      </c>
      <c r="D110" s="35">
        <v>144</v>
      </c>
      <c r="E110" s="35">
        <v>136</v>
      </c>
      <c r="F110" s="35">
        <v>-8</v>
      </c>
      <c r="G110" s="35">
        <v>57</v>
      </c>
      <c r="H110" s="35">
        <v>49</v>
      </c>
    </row>
    <row r="111" spans="1:8" s="36" customFormat="1" ht="11.5">
      <c r="A111" s="34" t="s">
        <v>335</v>
      </c>
      <c r="B111" s="33" t="s">
        <v>336</v>
      </c>
      <c r="C111" s="34" t="s">
        <v>259</v>
      </c>
      <c r="D111" s="35">
        <v>383</v>
      </c>
      <c r="E111" s="35">
        <v>379</v>
      </c>
      <c r="F111" s="35">
        <v>-4</v>
      </c>
      <c r="G111" s="35">
        <v>106</v>
      </c>
      <c r="H111" s="35">
        <v>102</v>
      </c>
    </row>
    <row r="112" spans="1:8" s="36" customFormat="1" ht="11.5">
      <c r="A112" s="34" t="s">
        <v>70</v>
      </c>
      <c r="B112" s="33" t="s">
        <v>69</v>
      </c>
      <c r="C112" s="34" t="s">
        <v>256</v>
      </c>
      <c r="D112" s="35">
        <v>183</v>
      </c>
      <c r="E112" s="35">
        <v>179</v>
      </c>
      <c r="F112" s="35">
        <v>-4</v>
      </c>
      <c r="G112" s="35">
        <v>51</v>
      </c>
      <c r="H112" s="35">
        <v>47</v>
      </c>
    </row>
    <row r="113" spans="1:9" s="36" customFormat="1" ht="11.5">
      <c r="A113" s="34" t="s">
        <v>337</v>
      </c>
      <c r="B113" s="33" t="s">
        <v>338</v>
      </c>
      <c r="C113" s="34" t="s">
        <v>259</v>
      </c>
      <c r="D113" s="35">
        <v>0</v>
      </c>
      <c r="E113" s="35">
        <v>0</v>
      </c>
      <c r="F113" s="35">
        <v>0</v>
      </c>
      <c r="G113" s="35">
        <v>0</v>
      </c>
      <c r="H113" s="35">
        <v>0</v>
      </c>
    </row>
    <row r="114" spans="1:9" s="36" customFormat="1" ht="11.5">
      <c r="A114" s="34"/>
      <c r="B114" s="33" t="s">
        <v>339</v>
      </c>
      <c r="C114" s="37" t="s">
        <v>259</v>
      </c>
      <c r="D114" s="35">
        <v>2830</v>
      </c>
      <c r="E114" s="35">
        <v>2844</v>
      </c>
      <c r="F114" s="35">
        <v>14</v>
      </c>
      <c r="G114" s="35">
        <v>651</v>
      </c>
      <c r="H114" s="35">
        <v>665</v>
      </c>
    </row>
    <row r="115" spans="1:9" s="2" customFormat="1" ht="11.5">
      <c r="A115" s="5"/>
      <c r="D115" s="5"/>
      <c r="E115" s="8"/>
      <c r="F115" s="8"/>
      <c r="G115" s="8"/>
      <c r="H115" s="8"/>
      <c r="I115" s="8"/>
    </row>
    <row r="116" spans="1:9" s="2" customFormat="1" ht="11.5">
      <c r="A116" s="5"/>
      <c r="B116" s="1"/>
      <c r="D116" s="5"/>
      <c r="E116" s="8"/>
      <c r="F116" s="8"/>
      <c r="G116" s="8"/>
      <c r="H116" s="8"/>
      <c r="I116" s="8"/>
    </row>
    <row r="117" spans="1:9" s="2" customFormat="1" ht="11.5">
      <c r="A117" s="5"/>
      <c r="D117" s="5"/>
      <c r="E117" s="8"/>
      <c r="F117" s="8"/>
      <c r="G117" s="8"/>
      <c r="H117" s="8"/>
      <c r="I117" s="8"/>
    </row>
    <row r="118" spans="1:9" s="2" customFormat="1" ht="11.5">
      <c r="A118" s="5"/>
      <c r="D118" s="5"/>
      <c r="E118" s="8"/>
      <c r="F118" s="8"/>
      <c r="G118" s="8"/>
      <c r="H118" s="8"/>
      <c r="I118" s="8"/>
    </row>
    <row r="119" spans="1:9" s="2" customFormat="1" ht="11.5">
      <c r="A119" s="5"/>
      <c r="D119" s="5"/>
      <c r="E119" s="8"/>
      <c r="F119" s="8"/>
      <c r="G119" s="8"/>
      <c r="H119" s="8"/>
      <c r="I119" s="8"/>
    </row>
    <row r="120" spans="1:9" s="2" customFormat="1" ht="11.5">
      <c r="A120" s="5"/>
      <c r="D120" s="5"/>
      <c r="E120" s="8"/>
      <c r="F120" s="8"/>
      <c r="G120" s="8"/>
      <c r="H120" s="8"/>
      <c r="I120" s="8"/>
    </row>
    <row r="121" spans="1:9" s="2" customFormat="1" ht="11.5">
      <c r="A121" s="5"/>
      <c r="D121" s="5"/>
      <c r="E121" s="8"/>
      <c r="F121" s="8"/>
      <c r="G121" s="8"/>
      <c r="H121" s="8"/>
      <c r="I121" s="8"/>
    </row>
    <row r="122" spans="1:9" s="2" customFormat="1" ht="11.5">
      <c r="A122" s="5"/>
      <c r="D122" s="5"/>
      <c r="E122" s="8"/>
      <c r="F122" s="8"/>
      <c r="G122" s="8"/>
      <c r="H122" s="8"/>
      <c r="I122" s="8"/>
    </row>
    <row r="123" spans="1:9" s="2" customFormat="1" ht="11.5">
      <c r="A123" s="5"/>
      <c r="D123" s="5"/>
      <c r="E123" s="8"/>
      <c r="F123" s="8"/>
      <c r="G123" s="8"/>
      <c r="H123" s="8"/>
      <c r="I123" s="8"/>
    </row>
    <row r="124" spans="1:9" s="2" customFormat="1" ht="11.5">
      <c r="A124" s="5"/>
      <c r="D124" s="5"/>
      <c r="E124" s="15"/>
      <c r="F124" s="15"/>
      <c r="G124" s="15"/>
      <c r="H124" s="15"/>
      <c r="I124" s="15"/>
    </row>
  </sheetData>
  <mergeCells count="9">
    <mergeCell ref="A1:B1"/>
    <mergeCell ref="A2:B2"/>
    <mergeCell ref="A9:B9"/>
    <mergeCell ref="A10:B10"/>
    <mergeCell ref="A11:B11"/>
    <mergeCell ref="A5:H5"/>
    <mergeCell ref="A6:H6"/>
    <mergeCell ref="A4:H4"/>
    <mergeCell ref="A3:B3"/>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EF09-7CEE-42C2-B54D-F99B95C0562B}">
  <dimension ref="A1:I117"/>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347</v>
      </c>
      <c r="B1" s="150"/>
      <c r="C1" s="54"/>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1" t="s">
        <v>247</v>
      </c>
      <c r="B9" s="162"/>
      <c r="C9" s="38"/>
      <c r="D9" s="39" t="s">
        <v>248</v>
      </c>
      <c r="E9" s="39" t="s">
        <v>249</v>
      </c>
      <c r="F9" s="39" t="s">
        <v>250</v>
      </c>
      <c r="G9" s="39" t="s">
        <v>251</v>
      </c>
      <c r="H9" s="40" t="s">
        <v>252</v>
      </c>
      <c r="I9"/>
    </row>
    <row r="10" spans="1:9" s="29" customFormat="1" ht="11.5">
      <c r="A10" s="153" t="s">
        <v>253</v>
      </c>
      <c r="B10" s="154"/>
      <c r="C10" s="27"/>
      <c r="D10" s="28">
        <f>SUM(Table694121719[Environmental Employment in 2019
'[A'] ])</f>
        <v>15078</v>
      </c>
      <c r="E10" s="28">
        <f>SUM(Table694121719[Environmental Employment in 2029
'[B']])</f>
        <v>15130</v>
      </c>
      <c r="F10" s="28">
        <f>+SUM(Table694121719[Expansion Demand by 2029
'[C=B-A']])</f>
        <v>52</v>
      </c>
      <c r="G10" s="28">
        <f>+SUM(Table694121719[Replacement Demand by 2029
'[D']])</f>
        <v>4370</v>
      </c>
      <c r="H10" s="28">
        <f>+SUM(Table694121719[Net Hiring Requirements by 2029
'[E=C+D']])</f>
        <v>4422</v>
      </c>
    </row>
    <row r="11" spans="1:9" s="29" customFormat="1" ht="11.5">
      <c r="A11" s="155" t="s">
        <v>254</v>
      </c>
      <c r="B11" s="156"/>
      <c r="C11" s="30"/>
      <c r="D11" s="31">
        <f>SUMIF(Table694121719[With Core Environmental Workers?], "Yes", Table694121719[Environmental Employment in 2019
'[A'] ])</f>
        <v>6975</v>
      </c>
      <c r="E11" s="31">
        <f>SUMIF(Table694121719[With Core Environmental Workers?], "Yes", Table694121719[Environmental Employment in 2029
'[B']])</f>
        <v>7010</v>
      </c>
      <c r="F11" s="31">
        <f>SUMIF(Table694121719[With Core Environmental Workers?], "Yes", Table694121719[Expansion Demand by 2029
'[C=B-A']])</f>
        <v>35</v>
      </c>
      <c r="G11" s="31">
        <f>SUMIF(Table694121719[With Core Environmental Workers?], "Yes", Table694121719[Replacement Demand by 2029
'[D']])</f>
        <v>2065</v>
      </c>
      <c r="H11" s="31">
        <f>SUMIF(Table694121719[With Core Environmental Workers?], "Yes", Table694121719[Net Hiring Requirements by 2029
'[E=C+D']])</f>
        <v>2100</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34</v>
      </c>
      <c r="E14" s="35">
        <v>36</v>
      </c>
      <c r="F14" s="35">
        <v>2</v>
      </c>
      <c r="G14" s="35">
        <v>20</v>
      </c>
      <c r="H14" s="35">
        <v>22</v>
      </c>
    </row>
    <row r="15" spans="1:9" s="36" customFormat="1" ht="11.5">
      <c r="A15" s="34" t="s">
        <v>257</v>
      </c>
      <c r="B15" s="33" t="s">
        <v>258</v>
      </c>
      <c r="C15" s="34" t="s">
        <v>259</v>
      </c>
      <c r="D15" s="35">
        <v>42</v>
      </c>
      <c r="E15" s="35">
        <v>42</v>
      </c>
      <c r="F15" s="35">
        <v>0</v>
      </c>
      <c r="G15" s="35">
        <v>20</v>
      </c>
      <c r="H15" s="35">
        <v>20</v>
      </c>
    </row>
    <row r="16" spans="1:9" s="36" customFormat="1" ht="11.5">
      <c r="A16" s="34" t="s">
        <v>82</v>
      </c>
      <c r="B16" s="33" t="s">
        <v>81</v>
      </c>
      <c r="C16" s="34" t="s">
        <v>256</v>
      </c>
      <c r="D16" s="35">
        <v>636</v>
      </c>
      <c r="E16" s="35">
        <v>663</v>
      </c>
      <c r="F16" s="35">
        <v>27</v>
      </c>
      <c r="G16" s="35">
        <v>316</v>
      </c>
      <c r="H16" s="35">
        <v>343</v>
      </c>
    </row>
    <row r="17" spans="1:8" s="36" customFormat="1" ht="11.5">
      <c r="A17" s="34" t="s">
        <v>208</v>
      </c>
      <c r="B17" s="33" t="s">
        <v>207</v>
      </c>
      <c r="C17" s="34" t="s">
        <v>256</v>
      </c>
      <c r="D17" s="35">
        <v>0</v>
      </c>
      <c r="E17" s="35">
        <v>0</v>
      </c>
      <c r="F17" s="35">
        <v>0</v>
      </c>
      <c r="G17" s="35">
        <v>0</v>
      </c>
      <c r="H17" s="35">
        <v>0</v>
      </c>
    </row>
    <row r="18" spans="1:8" s="36" customFormat="1" ht="11.5">
      <c r="A18" s="34" t="s">
        <v>127</v>
      </c>
      <c r="B18" s="33" t="s">
        <v>126</v>
      </c>
      <c r="C18" s="34" t="s">
        <v>256</v>
      </c>
      <c r="D18" s="35">
        <v>106</v>
      </c>
      <c r="E18" s="35">
        <v>96</v>
      </c>
      <c r="F18" s="35">
        <v>-10</v>
      </c>
      <c r="G18" s="35">
        <v>50</v>
      </c>
      <c r="H18" s="35">
        <v>40</v>
      </c>
    </row>
    <row r="19" spans="1:8" s="36" customFormat="1" ht="11.5">
      <c r="A19" s="34" t="s">
        <v>260</v>
      </c>
      <c r="B19" s="33" t="s">
        <v>261</v>
      </c>
      <c r="C19" s="34" t="s">
        <v>259</v>
      </c>
      <c r="D19" s="35">
        <v>73</v>
      </c>
      <c r="E19" s="35">
        <v>74</v>
      </c>
      <c r="F19" s="35">
        <v>1</v>
      </c>
      <c r="G19" s="35">
        <v>30</v>
      </c>
      <c r="H19" s="35">
        <v>31</v>
      </c>
    </row>
    <row r="20" spans="1:8" s="36" customFormat="1" ht="11.5">
      <c r="A20" s="34" t="s">
        <v>262</v>
      </c>
      <c r="B20" s="33" t="s">
        <v>263</v>
      </c>
      <c r="C20" s="34" t="s">
        <v>259</v>
      </c>
      <c r="D20" s="35">
        <v>40</v>
      </c>
      <c r="E20" s="35">
        <v>39</v>
      </c>
      <c r="F20" s="35">
        <v>-1</v>
      </c>
      <c r="G20" s="35">
        <v>18</v>
      </c>
      <c r="H20" s="35">
        <v>17</v>
      </c>
    </row>
    <row r="21" spans="1:8" s="36" customFormat="1" ht="11.5">
      <c r="A21" s="34" t="s">
        <v>264</v>
      </c>
      <c r="B21" s="33" t="s">
        <v>265</v>
      </c>
      <c r="C21" s="34" t="s">
        <v>259</v>
      </c>
      <c r="D21" s="35">
        <v>17</v>
      </c>
      <c r="E21" s="35">
        <v>18</v>
      </c>
      <c r="F21" s="35">
        <v>1</v>
      </c>
      <c r="G21" s="35">
        <v>10</v>
      </c>
      <c r="H21" s="35">
        <v>11</v>
      </c>
    </row>
    <row r="22" spans="1:8" s="36" customFormat="1" ht="11.5">
      <c r="A22" s="34" t="s">
        <v>199</v>
      </c>
      <c r="B22" s="33" t="s">
        <v>198</v>
      </c>
      <c r="C22" s="34" t="s">
        <v>256</v>
      </c>
      <c r="D22" s="35">
        <v>112</v>
      </c>
      <c r="E22" s="35">
        <v>110</v>
      </c>
      <c r="F22" s="35">
        <v>-2</v>
      </c>
      <c r="G22" s="35">
        <v>38</v>
      </c>
      <c r="H22" s="35">
        <v>36</v>
      </c>
    </row>
    <row r="23" spans="1:8" s="36" customFormat="1" ht="11.5">
      <c r="A23" s="34" t="s">
        <v>166</v>
      </c>
      <c r="B23" s="33" t="s">
        <v>165</v>
      </c>
      <c r="C23" s="34" t="s">
        <v>256</v>
      </c>
      <c r="D23" s="35">
        <v>60</v>
      </c>
      <c r="E23" s="35">
        <v>61</v>
      </c>
      <c r="F23" s="35">
        <v>1</v>
      </c>
      <c r="G23" s="35">
        <v>20</v>
      </c>
      <c r="H23" s="35">
        <v>21</v>
      </c>
    </row>
    <row r="24" spans="1:8" s="36" customFormat="1" ht="11.5">
      <c r="A24" s="34" t="s">
        <v>115</v>
      </c>
      <c r="B24" s="33" t="s">
        <v>114</v>
      </c>
      <c r="C24" s="34" t="s">
        <v>256</v>
      </c>
      <c r="D24" s="35">
        <v>172</v>
      </c>
      <c r="E24" s="35">
        <v>168</v>
      </c>
      <c r="F24" s="35">
        <v>-4</v>
      </c>
      <c r="G24" s="35">
        <v>56</v>
      </c>
      <c r="H24" s="35">
        <v>52</v>
      </c>
    </row>
    <row r="25" spans="1:8" s="36" customFormat="1" ht="11.5">
      <c r="A25" s="34" t="s">
        <v>193</v>
      </c>
      <c r="B25" s="33" t="s">
        <v>192</v>
      </c>
      <c r="C25" s="34" t="s">
        <v>256</v>
      </c>
      <c r="D25" s="35">
        <v>18</v>
      </c>
      <c r="E25" s="35">
        <v>18</v>
      </c>
      <c r="F25" s="35">
        <v>0</v>
      </c>
      <c r="G25" s="35">
        <v>10</v>
      </c>
      <c r="H25" s="35">
        <v>10</v>
      </c>
    </row>
    <row r="26" spans="1:8" s="36" customFormat="1" ht="11.5">
      <c r="A26" s="34" t="s">
        <v>205</v>
      </c>
      <c r="B26" s="33" t="s">
        <v>204</v>
      </c>
      <c r="C26" s="34" t="s">
        <v>256</v>
      </c>
      <c r="D26" s="35">
        <v>89</v>
      </c>
      <c r="E26" s="35">
        <v>84</v>
      </c>
      <c r="F26" s="35">
        <v>-5</v>
      </c>
      <c r="G26" s="35">
        <v>20</v>
      </c>
      <c r="H26" s="35">
        <v>15</v>
      </c>
    </row>
    <row r="27" spans="1:8" s="36" customFormat="1" ht="11.5">
      <c r="A27" s="34" t="s">
        <v>178</v>
      </c>
      <c r="B27" s="33" t="s">
        <v>177</v>
      </c>
      <c r="C27" s="34" t="s">
        <v>256</v>
      </c>
      <c r="D27" s="35">
        <v>8</v>
      </c>
      <c r="E27" s="35">
        <v>9</v>
      </c>
      <c r="F27" s="35">
        <v>1</v>
      </c>
      <c r="G27" s="35">
        <v>0</v>
      </c>
      <c r="H27" s="35">
        <v>1</v>
      </c>
    </row>
    <row r="28" spans="1:8" s="36" customFormat="1" ht="11.5">
      <c r="A28" s="34" t="s">
        <v>112</v>
      </c>
      <c r="B28" s="33" t="s">
        <v>111</v>
      </c>
      <c r="C28" s="34" t="s">
        <v>256</v>
      </c>
      <c r="D28" s="35">
        <v>49</v>
      </c>
      <c r="E28" s="35">
        <v>50</v>
      </c>
      <c r="F28" s="35">
        <v>1</v>
      </c>
      <c r="G28" s="35">
        <v>20</v>
      </c>
      <c r="H28" s="35">
        <v>21</v>
      </c>
    </row>
    <row r="29" spans="1:8" s="36" customFormat="1" ht="11.5">
      <c r="A29" s="34" t="s">
        <v>130</v>
      </c>
      <c r="B29" s="33" t="s">
        <v>129</v>
      </c>
      <c r="C29" s="34" t="s">
        <v>256</v>
      </c>
      <c r="D29" s="35">
        <v>18</v>
      </c>
      <c r="E29" s="35">
        <v>18</v>
      </c>
      <c r="F29" s="35">
        <v>0</v>
      </c>
      <c r="G29" s="35">
        <v>10</v>
      </c>
      <c r="H29" s="35">
        <v>10</v>
      </c>
    </row>
    <row r="30" spans="1:8" s="36" customFormat="1" ht="11.5">
      <c r="A30" s="34" t="s">
        <v>226</v>
      </c>
      <c r="B30" s="33" t="s">
        <v>225</v>
      </c>
      <c r="C30" s="34" t="s">
        <v>256</v>
      </c>
      <c r="D30" s="35">
        <v>32</v>
      </c>
      <c r="E30" s="35">
        <v>34</v>
      </c>
      <c r="F30" s="35">
        <v>2</v>
      </c>
      <c r="G30" s="35">
        <v>10</v>
      </c>
      <c r="H30" s="35">
        <v>12</v>
      </c>
    </row>
    <row r="31" spans="1:8" s="36" customFormat="1" ht="11.5">
      <c r="A31" s="34" t="s">
        <v>211</v>
      </c>
      <c r="B31" s="33" t="s">
        <v>210</v>
      </c>
      <c r="C31" s="34" t="s">
        <v>256</v>
      </c>
      <c r="D31" s="35">
        <v>1</v>
      </c>
      <c r="E31" s="35">
        <v>1</v>
      </c>
      <c r="F31" s="35">
        <v>0</v>
      </c>
      <c r="G31" s="35">
        <v>0</v>
      </c>
      <c r="H31" s="35">
        <v>0</v>
      </c>
    </row>
    <row r="32" spans="1:8" s="36" customFormat="1" ht="11.5">
      <c r="A32" s="34" t="s">
        <v>124</v>
      </c>
      <c r="B32" s="33" t="s">
        <v>123</v>
      </c>
      <c r="C32" s="34" t="s">
        <v>256</v>
      </c>
      <c r="D32" s="35">
        <v>0</v>
      </c>
      <c r="E32" s="35">
        <v>0</v>
      </c>
      <c r="F32" s="35">
        <v>0</v>
      </c>
      <c r="G32" s="35">
        <v>0</v>
      </c>
      <c r="H32" s="35">
        <v>0</v>
      </c>
    </row>
    <row r="33" spans="1:8" s="36" customFormat="1" ht="11.5">
      <c r="A33" s="34" t="s">
        <v>229</v>
      </c>
      <c r="B33" s="33" t="s">
        <v>228</v>
      </c>
      <c r="C33" s="34" t="s">
        <v>256</v>
      </c>
      <c r="D33" s="35">
        <v>41</v>
      </c>
      <c r="E33" s="35">
        <v>41</v>
      </c>
      <c r="F33" s="35">
        <v>0</v>
      </c>
      <c r="G33" s="35">
        <v>10</v>
      </c>
      <c r="H33" s="35">
        <v>10</v>
      </c>
    </row>
    <row r="34" spans="1:8" s="36" customFormat="1" ht="11.5">
      <c r="A34" s="34" t="s">
        <v>266</v>
      </c>
      <c r="B34" s="33" t="s">
        <v>267</v>
      </c>
      <c r="C34" s="34" t="s">
        <v>259</v>
      </c>
      <c r="D34" s="35">
        <v>157</v>
      </c>
      <c r="E34" s="35">
        <v>153</v>
      </c>
      <c r="F34" s="35">
        <v>-4</v>
      </c>
      <c r="G34" s="35">
        <v>60</v>
      </c>
      <c r="H34" s="35">
        <v>56</v>
      </c>
    </row>
    <row r="35" spans="1:8" s="36" customFormat="1" ht="11.5">
      <c r="A35" s="34" t="s">
        <v>160</v>
      </c>
      <c r="B35" s="33" t="s">
        <v>268</v>
      </c>
      <c r="C35" s="34" t="s">
        <v>256</v>
      </c>
      <c r="D35" s="35">
        <v>246</v>
      </c>
      <c r="E35" s="35">
        <v>233</v>
      </c>
      <c r="F35" s="35">
        <v>-13</v>
      </c>
      <c r="G35" s="35">
        <v>65</v>
      </c>
      <c r="H35" s="35">
        <v>52</v>
      </c>
    </row>
    <row r="36" spans="1:8" s="36" customFormat="1" ht="11.5">
      <c r="A36" s="34" t="s">
        <v>220</v>
      </c>
      <c r="B36" s="33" t="s">
        <v>219</v>
      </c>
      <c r="C36" s="34" t="s">
        <v>256</v>
      </c>
      <c r="D36" s="35">
        <v>85</v>
      </c>
      <c r="E36" s="35">
        <v>86</v>
      </c>
      <c r="F36" s="35">
        <v>1</v>
      </c>
      <c r="G36" s="35">
        <v>35</v>
      </c>
      <c r="H36" s="35">
        <v>36</v>
      </c>
    </row>
    <row r="37" spans="1:8" s="36" customFormat="1" ht="11.5">
      <c r="A37" s="34" t="s">
        <v>269</v>
      </c>
      <c r="B37" s="33" t="s">
        <v>270</v>
      </c>
      <c r="C37" s="34" t="s">
        <v>259</v>
      </c>
      <c r="D37" s="35">
        <v>69</v>
      </c>
      <c r="E37" s="35">
        <v>64</v>
      </c>
      <c r="F37" s="35">
        <v>-5</v>
      </c>
      <c r="G37" s="35">
        <v>24</v>
      </c>
      <c r="H37" s="35">
        <v>19</v>
      </c>
    </row>
    <row r="38" spans="1:8" s="36" customFormat="1" ht="11.5">
      <c r="A38" s="34" t="s">
        <v>271</v>
      </c>
      <c r="B38" s="33" t="s">
        <v>272</v>
      </c>
      <c r="C38" s="34" t="s">
        <v>259</v>
      </c>
      <c r="D38" s="35">
        <v>310</v>
      </c>
      <c r="E38" s="35">
        <v>308</v>
      </c>
      <c r="F38" s="35">
        <v>-2</v>
      </c>
      <c r="G38" s="35">
        <v>126</v>
      </c>
      <c r="H38" s="35">
        <v>124</v>
      </c>
    </row>
    <row r="39" spans="1:8" s="36" customFormat="1" ht="11.5">
      <c r="A39" s="34" t="s">
        <v>175</v>
      </c>
      <c r="B39" s="33" t="s">
        <v>174</v>
      </c>
      <c r="C39" s="34" t="s">
        <v>256</v>
      </c>
      <c r="D39" s="35">
        <v>187</v>
      </c>
      <c r="E39" s="35">
        <v>167</v>
      </c>
      <c r="F39" s="35">
        <v>-20</v>
      </c>
      <c r="G39" s="35">
        <v>60</v>
      </c>
      <c r="H39" s="35">
        <v>40</v>
      </c>
    </row>
    <row r="40" spans="1:8" s="36" customFormat="1" ht="11.5">
      <c r="A40" s="34" t="s">
        <v>88</v>
      </c>
      <c r="B40" s="33" t="s">
        <v>87</v>
      </c>
      <c r="C40" s="34" t="s">
        <v>256</v>
      </c>
      <c r="D40" s="35">
        <v>0</v>
      </c>
      <c r="E40" s="35">
        <v>0</v>
      </c>
      <c r="F40" s="35">
        <v>0</v>
      </c>
      <c r="G40" s="35">
        <v>0</v>
      </c>
      <c r="H40" s="35">
        <v>0</v>
      </c>
    </row>
    <row r="41" spans="1:8" s="36" customFormat="1" ht="11.5">
      <c r="A41" s="34" t="s">
        <v>273</v>
      </c>
      <c r="B41" s="33" t="s">
        <v>274</v>
      </c>
      <c r="C41" s="34" t="s">
        <v>259</v>
      </c>
      <c r="D41" s="35">
        <v>196</v>
      </c>
      <c r="E41" s="35">
        <v>209</v>
      </c>
      <c r="F41" s="35">
        <v>13</v>
      </c>
      <c r="G41" s="35">
        <v>55</v>
      </c>
      <c r="H41" s="35">
        <v>68</v>
      </c>
    </row>
    <row r="42" spans="1:8" s="36" customFormat="1" ht="11.5">
      <c r="A42" s="34" t="s">
        <v>238</v>
      </c>
      <c r="B42" s="33" t="s">
        <v>237</v>
      </c>
      <c r="C42" s="34" t="s">
        <v>256</v>
      </c>
      <c r="D42" s="35">
        <v>22</v>
      </c>
      <c r="E42" s="35">
        <v>23</v>
      </c>
      <c r="F42" s="35">
        <v>1</v>
      </c>
      <c r="G42" s="35">
        <v>0</v>
      </c>
      <c r="H42" s="35">
        <v>1</v>
      </c>
    </row>
    <row r="43" spans="1:8" s="36" customFormat="1" ht="11.5">
      <c r="A43" s="34" t="s">
        <v>187</v>
      </c>
      <c r="B43" s="33" t="s">
        <v>186</v>
      </c>
      <c r="C43" s="34" t="s">
        <v>256</v>
      </c>
      <c r="D43" s="35">
        <v>78</v>
      </c>
      <c r="E43" s="35">
        <v>80</v>
      </c>
      <c r="F43" s="35">
        <v>2</v>
      </c>
      <c r="G43" s="35">
        <v>25</v>
      </c>
      <c r="H43" s="35">
        <v>27</v>
      </c>
    </row>
    <row r="44" spans="1:8" s="36" customFormat="1" ht="11.5">
      <c r="A44" s="34" t="s">
        <v>275</v>
      </c>
      <c r="B44" s="33" t="s">
        <v>276</v>
      </c>
      <c r="C44" s="34" t="s">
        <v>259</v>
      </c>
      <c r="D44" s="35">
        <v>75</v>
      </c>
      <c r="E44" s="35">
        <v>78</v>
      </c>
      <c r="F44" s="35">
        <v>3</v>
      </c>
      <c r="G44" s="35">
        <v>10</v>
      </c>
      <c r="H44" s="35">
        <v>13</v>
      </c>
    </row>
    <row r="45" spans="1:8" s="36" customFormat="1" ht="11.5">
      <c r="A45" s="34" t="s">
        <v>277</v>
      </c>
      <c r="B45" s="33" t="s">
        <v>278</v>
      </c>
      <c r="C45" s="34" t="s">
        <v>259</v>
      </c>
      <c r="D45" s="35">
        <v>16</v>
      </c>
      <c r="E45" s="35">
        <v>15</v>
      </c>
      <c r="F45" s="35">
        <v>-1</v>
      </c>
      <c r="G45" s="35">
        <v>0</v>
      </c>
      <c r="H45" s="35">
        <v>-1</v>
      </c>
    </row>
    <row r="46" spans="1:8" s="36" customFormat="1" ht="11.5">
      <c r="A46" s="34" t="s">
        <v>172</v>
      </c>
      <c r="B46" s="33" t="s">
        <v>171</v>
      </c>
      <c r="C46" s="34" t="s">
        <v>256</v>
      </c>
      <c r="D46" s="35">
        <v>915</v>
      </c>
      <c r="E46" s="35">
        <v>946</v>
      </c>
      <c r="F46" s="35">
        <v>31</v>
      </c>
      <c r="G46" s="35">
        <v>317</v>
      </c>
      <c r="H46" s="35">
        <v>348</v>
      </c>
    </row>
    <row r="47" spans="1:8" s="36" customFormat="1" ht="11.5">
      <c r="A47" s="34" t="s">
        <v>279</v>
      </c>
      <c r="B47" s="33" t="s">
        <v>280</v>
      </c>
      <c r="C47" s="34" t="s">
        <v>259</v>
      </c>
      <c r="D47" s="35">
        <v>23</v>
      </c>
      <c r="E47" s="35">
        <v>23</v>
      </c>
      <c r="F47" s="35">
        <v>0</v>
      </c>
      <c r="G47" s="35">
        <v>10</v>
      </c>
      <c r="H47" s="35">
        <v>10</v>
      </c>
    </row>
    <row r="48" spans="1:8" s="36" customFormat="1" ht="11.5">
      <c r="A48" s="34" t="s">
        <v>281</v>
      </c>
      <c r="B48" s="33" t="s">
        <v>282</v>
      </c>
      <c r="C48" s="34" t="s">
        <v>259</v>
      </c>
      <c r="D48" s="35">
        <v>207</v>
      </c>
      <c r="E48" s="35">
        <v>206</v>
      </c>
      <c r="F48" s="35">
        <v>-1</v>
      </c>
      <c r="G48" s="35">
        <v>66</v>
      </c>
      <c r="H48" s="35">
        <v>65</v>
      </c>
    </row>
    <row r="49" spans="1:8" s="36" customFormat="1" ht="11.5">
      <c r="A49" s="34" t="s">
        <v>283</v>
      </c>
      <c r="B49" s="33" t="s">
        <v>284</v>
      </c>
      <c r="C49" s="34" t="s">
        <v>259</v>
      </c>
      <c r="D49" s="35">
        <v>167</v>
      </c>
      <c r="E49" s="35">
        <v>183</v>
      </c>
      <c r="F49" s="35">
        <v>16</v>
      </c>
      <c r="G49" s="35">
        <v>83</v>
      </c>
      <c r="H49" s="35">
        <v>99</v>
      </c>
    </row>
    <row r="50" spans="1:8" s="36" customFormat="1" ht="11.5">
      <c r="A50" s="34" t="s">
        <v>94</v>
      </c>
      <c r="B50" s="33" t="s">
        <v>93</v>
      </c>
      <c r="C50" s="34" t="s">
        <v>256</v>
      </c>
      <c r="D50" s="35">
        <v>179</v>
      </c>
      <c r="E50" s="35">
        <v>185</v>
      </c>
      <c r="F50" s="35">
        <v>6</v>
      </c>
      <c r="G50" s="35">
        <v>50</v>
      </c>
      <c r="H50" s="35">
        <v>56</v>
      </c>
    </row>
    <row r="51" spans="1:8" s="36" customFormat="1" ht="11.5">
      <c r="A51" s="34" t="s">
        <v>67</v>
      </c>
      <c r="B51" s="33" t="s">
        <v>66</v>
      </c>
      <c r="C51" s="34" t="s">
        <v>256</v>
      </c>
      <c r="D51" s="35">
        <v>69</v>
      </c>
      <c r="E51" s="35">
        <v>66</v>
      </c>
      <c r="F51" s="35">
        <v>-3</v>
      </c>
      <c r="G51" s="35">
        <v>20</v>
      </c>
      <c r="H51" s="35">
        <v>17</v>
      </c>
    </row>
    <row r="52" spans="1:8" s="36" customFormat="1" ht="11.5">
      <c r="A52" s="34" t="s">
        <v>133</v>
      </c>
      <c r="B52" s="33" t="s">
        <v>132</v>
      </c>
      <c r="C52" s="34" t="s">
        <v>256</v>
      </c>
      <c r="D52" s="35">
        <v>170</v>
      </c>
      <c r="E52" s="35">
        <v>179</v>
      </c>
      <c r="F52" s="35">
        <v>9</v>
      </c>
      <c r="G52" s="35">
        <v>40</v>
      </c>
      <c r="H52" s="35">
        <v>49</v>
      </c>
    </row>
    <row r="53" spans="1:8" s="36" customFormat="1" ht="11.5">
      <c r="A53" s="34" t="s">
        <v>64</v>
      </c>
      <c r="B53" s="33" t="s">
        <v>63</v>
      </c>
      <c r="C53" s="34" t="s">
        <v>256</v>
      </c>
      <c r="D53" s="35">
        <v>55</v>
      </c>
      <c r="E53" s="35">
        <v>56</v>
      </c>
      <c r="F53" s="35">
        <v>1</v>
      </c>
      <c r="G53" s="35">
        <v>12</v>
      </c>
      <c r="H53" s="35">
        <v>13</v>
      </c>
    </row>
    <row r="54" spans="1:8" s="36" customFormat="1" ht="11.5">
      <c r="A54" s="34" t="s">
        <v>73</v>
      </c>
      <c r="B54" s="33" t="s">
        <v>72</v>
      </c>
      <c r="C54" s="34" t="s">
        <v>256</v>
      </c>
      <c r="D54" s="35">
        <v>698</v>
      </c>
      <c r="E54" s="35">
        <v>703</v>
      </c>
      <c r="F54" s="35">
        <v>5</v>
      </c>
      <c r="G54" s="35">
        <v>131</v>
      </c>
      <c r="H54" s="35">
        <v>136</v>
      </c>
    </row>
    <row r="55" spans="1:8" s="36" customFormat="1" ht="11.5">
      <c r="A55" s="34" t="s">
        <v>145</v>
      </c>
      <c r="B55" s="33" t="s">
        <v>144</v>
      </c>
      <c r="C55" s="34" t="s">
        <v>256</v>
      </c>
      <c r="D55" s="35">
        <v>111</v>
      </c>
      <c r="E55" s="35">
        <v>111</v>
      </c>
      <c r="F55" s="35">
        <v>0</v>
      </c>
      <c r="G55" s="35">
        <v>30</v>
      </c>
      <c r="H55" s="35">
        <v>30</v>
      </c>
    </row>
    <row r="56" spans="1:8" s="36" customFormat="1" ht="11.5">
      <c r="A56" s="34" t="s">
        <v>154</v>
      </c>
      <c r="B56" s="33" t="s">
        <v>153</v>
      </c>
      <c r="C56" s="34" t="s">
        <v>256</v>
      </c>
      <c r="D56" s="35">
        <v>187</v>
      </c>
      <c r="E56" s="35">
        <v>180</v>
      </c>
      <c r="F56" s="35">
        <v>-7</v>
      </c>
      <c r="G56" s="35">
        <v>40</v>
      </c>
      <c r="H56" s="35">
        <v>33</v>
      </c>
    </row>
    <row r="57" spans="1:8" s="36" customFormat="1" ht="11.5">
      <c r="A57" s="34" t="s">
        <v>109</v>
      </c>
      <c r="B57" s="33" t="s">
        <v>108</v>
      </c>
      <c r="C57" s="34" t="s">
        <v>256</v>
      </c>
      <c r="D57" s="35">
        <v>52</v>
      </c>
      <c r="E57" s="35">
        <v>48</v>
      </c>
      <c r="F57" s="35">
        <v>-4</v>
      </c>
      <c r="G57" s="35">
        <v>10</v>
      </c>
      <c r="H57" s="35">
        <v>6</v>
      </c>
    </row>
    <row r="58" spans="1:8" s="36" customFormat="1" ht="11.5">
      <c r="A58" s="34" t="s">
        <v>157</v>
      </c>
      <c r="B58" s="33" t="s">
        <v>156</v>
      </c>
      <c r="C58" s="34" t="s">
        <v>256</v>
      </c>
      <c r="D58" s="35">
        <v>63</v>
      </c>
      <c r="E58" s="35">
        <v>60</v>
      </c>
      <c r="F58" s="35">
        <v>-3</v>
      </c>
      <c r="G58" s="35">
        <v>10</v>
      </c>
      <c r="H58" s="35">
        <v>7</v>
      </c>
    </row>
    <row r="59" spans="1:8" s="36" customFormat="1" ht="11.5">
      <c r="A59" s="34" t="s">
        <v>85</v>
      </c>
      <c r="B59" s="33" t="s">
        <v>84</v>
      </c>
      <c r="C59" s="34" t="s">
        <v>256</v>
      </c>
      <c r="D59" s="35">
        <v>0</v>
      </c>
      <c r="E59" s="35">
        <v>0</v>
      </c>
      <c r="F59" s="35">
        <v>0</v>
      </c>
      <c r="G59" s="35">
        <v>0</v>
      </c>
      <c r="H59" s="35">
        <v>0</v>
      </c>
    </row>
    <row r="60" spans="1:8" s="36" customFormat="1" ht="11.5">
      <c r="A60" s="34" t="s">
        <v>106</v>
      </c>
      <c r="B60" s="33" t="s">
        <v>105</v>
      </c>
      <c r="C60" s="34" t="s">
        <v>256</v>
      </c>
      <c r="D60" s="35">
        <v>28</v>
      </c>
      <c r="E60" s="35">
        <v>28</v>
      </c>
      <c r="F60" s="35">
        <v>0</v>
      </c>
      <c r="G60" s="35">
        <v>10</v>
      </c>
      <c r="H60" s="35">
        <v>10</v>
      </c>
    </row>
    <row r="61" spans="1:8" s="36" customFormat="1" ht="11.5">
      <c r="A61" s="34" t="s">
        <v>103</v>
      </c>
      <c r="B61" s="33" t="s">
        <v>102</v>
      </c>
      <c r="C61" s="34" t="s">
        <v>256</v>
      </c>
      <c r="D61" s="35">
        <v>65</v>
      </c>
      <c r="E61" s="35">
        <v>67</v>
      </c>
      <c r="F61" s="35">
        <v>2</v>
      </c>
      <c r="G61" s="35">
        <v>20</v>
      </c>
      <c r="H61" s="35">
        <v>22</v>
      </c>
    </row>
    <row r="62" spans="1:8" s="36" customFormat="1" ht="11.5">
      <c r="A62" s="34" t="s">
        <v>151</v>
      </c>
      <c r="B62" s="33" t="s">
        <v>150</v>
      </c>
      <c r="C62" s="34" t="s">
        <v>256</v>
      </c>
      <c r="D62" s="35">
        <v>32</v>
      </c>
      <c r="E62" s="35">
        <v>32</v>
      </c>
      <c r="F62" s="35">
        <v>0</v>
      </c>
      <c r="G62" s="35">
        <v>10</v>
      </c>
      <c r="H62" s="35">
        <v>10</v>
      </c>
    </row>
    <row r="63" spans="1:8" s="36" customFormat="1" ht="11.5">
      <c r="A63" s="34" t="s">
        <v>163</v>
      </c>
      <c r="B63" s="33" t="s">
        <v>162</v>
      </c>
      <c r="C63" s="34" t="s">
        <v>256</v>
      </c>
      <c r="D63" s="35">
        <v>16</v>
      </c>
      <c r="E63" s="35">
        <v>16</v>
      </c>
      <c r="F63" s="35">
        <v>0</v>
      </c>
      <c r="G63" s="35">
        <v>10</v>
      </c>
      <c r="H63" s="35">
        <v>10</v>
      </c>
    </row>
    <row r="64" spans="1:8" s="36" customFormat="1" ht="11.5">
      <c r="A64" s="34" t="s">
        <v>97</v>
      </c>
      <c r="B64" s="33" t="s">
        <v>96</v>
      </c>
      <c r="C64" s="34" t="s">
        <v>256</v>
      </c>
      <c r="D64" s="35">
        <v>120</v>
      </c>
      <c r="E64" s="35">
        <v>117</v>
      </c>
      <c r="F64" s="35">
        <v>-3</v>
      </c>
      <c r="G64" s="35">
        <v>35</v>
      </c>
      <c r="H64" s="35">
        <v>32</v>
      </c>
    </row>
    <row r="65" spans="1:8" s="36" customFormat="1" ht="11.5">
      <c r="A65" s="34" t="s">
        <v>217</v>
      </c>
      <c r="B65" s="33" t="s">
        <v>216</v>
      </c>
      <c r="C65" s="34" t="s">
        <v>256</v>
      </c>
      <c r="D65" s="35">
        <v>15</v>
      </c>
      <c r="E65" s="35">
        <v>15</v>
      </c>
      <c r="F65" s="35">
        <v>0</v>
      </c>
      <c r="G65" s="35">
        <v>0</v>
      </c>
      <c r="H65" s="35">
        <v>0</v>
      </c>
    </row>
    <row r="66" spans="1:8" s="36" customFormat="1" ht="11.5">
      <c r="A66" s="34" t="s">
        <v>285</v>
      </c>
      <c r="B66" s="33" t="s">
        <v>286</v>
      </c>
      <c r="C66" s="34" t="s">
        <v>259</v>
      </c>
      <c r="D66" s="35">
        <v>243</v>
      </c>
      <c r="E66" s="35">
        <v>234</v>
      </c>
      <c r="F66" s="35">
        <v>-9</v>
      </c>
      <c r="G66" s="35">
        <v>60</v>
      </c>
      <c r="H66" s="35">
        <v>51</v>
      </c>
    </row>
    <row r="67" spans="1:8" s="36" customFormat="1" ht="11.5">
      <c r="A67" s="34" t="s">
        <v>287</v>
      </c>
      <c r="B67" s="33" t="s">
        <v>288</v>
      </c>
      <c r="C67" s="34" t="s">
        <v>259</v>
      </c>
      <c r="D67" s="35">
        <v>28</v>
      </c>
      <c r="E67" s="35">
        <v>27</v>
      </c>
      <c r="F67" s="35">
        <v>-1</v>
      </c>
      <c r="G67" s="35">
        <v>5</v>
      </c>
      <c r="H67" s="35">
        <v>4</v>
      </c>
    </row>
    <row r="68" spans="1:8" s="36" customFormat="1" ht="11.5">
      <c r="A68" s="34" t="s">
        <v>289</v>
      </c>
      <c r="B68" s="33" t="s">
        <v>290</v>
      </c>
      <c r="C68" s="34" t="s">
        <v>259</v>
      </c>
      <c r="D68" s="35">
        <v>19</v>
      </c>
      <c r="E68" s="35">
        <v>19</v>
      </c>
      <c r="F68" s="35">
        <v>0</v>
      </c>
      <c r="G68" s="35">
        <v>0</v>
      </c>
      <c r="H68" s="35">
        <v>0</v>
      </c>
    </row>
    <row r="69" spans="1:8" s="36" customFormat="1" ht="11.5">
      <c r="A69" s="34" t="s">
        <v>139</v>
      </c>
      <c r="B69" s="33" t="s">
        <v>138</v>
      </c>
      <c r="C69" s="34" t="s">
        <v>256</v>
      </c>
      <c r="D69" s="35">
        <v>98</v>
      </c>
      <c r="E69" s="35">
        <v>95</v>
      </c>
      <c r="F69" s="35">
        <v>-3</v>
      </c>
      <c r="G69" s="35">
        <v>20</v>
      </c>
      <c r="H69" s="35">
        <v>17</v>
      </c>
    </row>
    <row r="70" spans="1:8" s="36" customFormat="1" ht="11.5">
      <c r="A70" s="34" t="s">
        <v>76</v>
      </c>
      <c r="B70" s="33" t="s">
        <v>75</v>
      </c>
      <c r="C70" s="34" t="s">
        <v>256</v>
      </c>
      <c r="D70" s="35">
        <v>124</v>
      </c>
      <c r="E70" s="35">
        <v>122</v>
      </c>
      <c r="F70" s="35">
        <v>-2</v>
      </c>
      <c r="G70" s="35">
        <v>29</v>
      </c>
      <c r="H70" s="35">
        <v>27</v>
      </c>
    </row>
    <row r="71" spans="1:8" s="36" customFormat="1" ht="11.5">
      <c r="A71" s="34" t="s">
        <v>79</v>
      </c>
      <c r="B71" s="33" t="s">
        <v>78</v>
      </c>
      <c r="C71" s="34" t="s">
        <v>256</v>
      </c>
      <c r="D71" s="35">
        <v>188</v>
      </c>
      <c r="E71" s="35">
        <v>197</v>
      </c>
      <c r="F71" s="35">
        <v>9</v>
      </c>
      <c r="G71" s="35">
        <v>50</v>
      </c>
      <c r="H71" s="35">
        <v>59</v>
      </c>
    </row>
    <row r="72" spans="1:8" s="36" customFormat="1" ht="11.5">
      <c r="A72" s="34" t="s">
        <v>121</v>
      </c>
      <c r="B72" s="33" t="s">
        <v>120</v>
      </c>
      <c r="C72" s="34" t="s">
        <v>256</v>
      </c>
      <c r="D72" s="35">
        <v>117</v>
      </c>
      <c r="E72" s="35">
        <v>120</v>
      </c>
      <c r="F72" s="35">
        <v>3</v>
      </c>
      <c r="G72" s="35">
        <v>20</v>
      </c>
      <c r="H72" s="35">
        <v>23</v>
      </c>
    </row>
    <row r="73" spans="1:8" s="36" customFormat="1" ht="11.5">
      <c r="A73" s="34" t="s">
        <v>202</v>
      </c>
      <c r="B73" s="33" t="s">
        <v>201</v>
      </c>
      <c r="C73" s="34" t="s">
        <v>256</v>
      </c>
      <c r="D73" s="35">
        <v>48</v>
      </c>
      <c r="E73" s="35">
        <v>48</v>
      </c>
      <c r="F73" s="35">
        <v>0</v>
      </c>
      <c r="G73" s="35">
        <v>10</v>
      </c>
      <c r="H73" s="35">
        <v>10</v>
      </c>
    </row>
    <row r="74" spans="1:8" s="36" customFormat="1" ht="11.5">
      <c r="A74" s="34" t="s">
        <v>184</v>
      </c>
      <c r="B74" s="33" t="s">
        <v>183</v>
      </c>
      <c r="C74" s="34" t="s">
        <v>256</v>
      </c>
      <c r="D74" s="35">
        <v>17</v>
      </c>
      <c r="E74" s="35">
        <v>16</v>
      </c>
      <c r="F74" s="35">
        <v>-1</v>
      </c>
      <c r="G74" s="35">
        <v>0</v>
      </c>
      <c r="H74" s="35">
        <v>-1</v>
      </c>
    </row>
    <row r="75" spans="1:8" s="36" customFormat="1" ht="11.5">
      <c r="A75" s="34" t="s">
        <v>291</v>
      </c>
      <c r="B75" s="33" t="s">
        <v>292</v>
      </c>
      <c r="C75" s="34" t="s">
        <v>259</v>
      </c>
      <c r="D75" s="35">
        <v>192</v>
      </c>
      <c r="E75" s="35">
        <v>201</v>
      </c>
      <c r="F75" s="35">
        <v>9</v>
      </c>
      <c r="G75" s="35">
        <v>50</v>
      </c>
      <c r="H75" s="35">
        <v>59</v>
      </c>
    </row>
    <row r="76" spans="1:8" s="36" customFormat="1" ht="11.5">
      <c r="A76" s="34" t="s">
        <v>293</v>
      </c>
      <c r="B76" s="33" t="s">
        <v>294</v>
      </c>
      <c r="C76" s="34" t="s">
        <v>259</v>
      </c>
      <c r="D76" s="35">
        <v>126</v>
      </c>
      <c r="E76" s="35">
        <v>123</v>
      </c>
      <c r="F76" s="35">
        <v>-3</v>
      </c>
      <c r="G76" s="35">
        <v>34</v>
      </c>
      <c r="H76" s="35">
        <v>31</v>
      </c>
    </row>
    <row r="77" spans="1:8" s="36" customFormat="1" ht="11.5">
      <c r="A77" s="34" t="s">
        <v>295</v>
      </c>
      <c r="B77" s="33" t="s">
        <v>296</v>
      </c>
      <c r="C77" s="34" t="s">
        <v>259</v>
      </c>
      <c r="D77" s="35">
        <v>73</v>
      </c>
      <c r="E77" s="35">
        <v>70</v>
      </c>
      <c r="F77" s="35">
        <v>-3</v>
      </c>
      <c r="G77" s="35">
        <v>20</v>
      </c>
      <c r="H77" s="35">
        <v>17</v>
      </c>
    </row>
    <row r="78" spans="1:8" s="36" customFormat="1" ht="11.5">
      <c r="A78" s="34" t="s">
        <v>91</v>
      </c>
      <c r="B78" s="33" t="s">
        <v>90</v>
      </c>
      <c r="C78" s="34" t="s">
        <v>256</v>
      </c>
      <c r="D78" s="35">
        <v>289</v>
      </c>
      <c r="E78" s="35">
        <v>301</v>
      </c>
      <c r="F78" s="35">
        <v>12</v>
      </c>
      <c r="G78" s="35">
        <v>70</v>
      </c>
      <c r="H78" s="35">
        <v>82</v>
      </c>
    </row>
    <row r="79" spans="1:8" s="36" customFormat="1" ht="11.5">
      <c r="A79" s="34" t="s">
        <v>100</v>
      </c>
      <c r="B79" s="33" t="s">
        <v>99</v>
      </c>
      <c r="C79" s="34" t="s">
        <v>256</v>
      </c>
      <c r="D79" s="35">
        <v>258</v>
      </c>
      <c r="E79" s="35">
        <v>268</v>
      </c>
      <c r="F79" s="35">
        <v>10</v>
      </c>
      <c r="G79" s="35">
        <v>70</v>
      </c>
      <c r="H79" s="35">
        <v>80</v>
      </c>
    </row>
    <row r="80" spans="1:8" s="36" customFormat="1" ht="11.5">
      <c r="A80" s="34" t="s">
        <v>148</v>
      </c>
      <c r="B80" s="33" t="s">
        <v>147</v>
      </c>
      <c r="C80" s="34" t="s">
        <v>256</v>
      </c>
      <c r="D80" s="35">
        <v>65</v>
      </c>
      <c r="E80" s="35">
        <v>66</v>
      </c>
      <c r="F80" s="35">
        <v>1</v>
      </c>
      <c r="G80" s="35">
        <v>20</v>
      </c>
      <c r="H80" s="35">
        <v>21</v>
      </c>
    </row>
    <row r="81" spans="1:8" s="36" customFormat="1" ht="11.5">
      <c r="A81" s="34" t="s">
        <v>297</v>
      </c>
      <c r="B81" s="33" t="s">
        <v>298</v>
      </c>
      <c r="C81" s="34" t="s">
        <v>259</v>
      </c>
      <c r="D81" s="35">
        <v>141</v>
      </c>
      <c r="E81" s="35">
        <v>140</v>
      </c>
      <c r="F81" s="35">
        <v>-1</v>
      </c>
      <c r="G81" s="35">
        <v>46</v>
      </c>
      <c r="H81" s="35">
        <v>45</v>
      </c>
    </row>
    <row r="82" spans="1:8" s="36" customFormat="1" ht="11.5">
      <c r="A82" s="34" t="s">
        <v>299</v>
      </c>
      <c r="B82" s="33" t="s">
        <v>300</v>
      </c>
      <c r="C82" s="34" t="s">
        <v>259</v>
      </c>
      <c r="D82" s="35">
        <v>93</v>
      </c>
      <c r="E82" s="35">
        <v>106</v>
      </c>
      <c r="F82" s="35">
        <v>13</v>
      </c>
      <c r="G82" s="35">
        <v>20</v>
      </c>
      <c r="H82" s="35">
        <v>33</v>
      </c>
    </row>
    <row r="83" spans="1:8" s="36" customFormat="1" ht="11.5">
      <c r="A83" s="34" t="s">
        <v>241</v>
      </c>
      <c r="B83" s="33" t="s">
        <v>240</v>
      </c>
      <c r="C83" s="34" t="s">
        <v>256</v>
      </c>
      <c r="D83" s="35">
        <v>0</v>
      </c>
      <c r="E83" s="35">
        <v>0</v>
      </c>
      <c r="F83" s="35">
        <v>0</v>
      </c>
      <c r="G83" s="35">
        <v>0</v>
      </c>
      <c r="H83" s="35">
        <v>0</v>
      </c>
    </row>
    <row r="84" spans="1:8" s="36" customFormat="1" ht="11.5">
      <c r="A84" s="34" t="s">
        <v>301</v>
      </c>
      <c r="B84" s="33" t="s">
        <v>302</v>
      </c>
      <c r="C84" s="34" t="s">
        <v>259</v>
      </c>
      <c r="D84" s="35">
        <v>0</v>
      </c>
      <c r="E84" s="35">
        <v>0</v>
      </c>
      <c r="F84" s="35">
        <v>0</v>
      </c>
      <c r="G84" s="35">
        <v>0</v>
      </c>
      <c r="H84" s="35">
        <v>0</v>
      </c>
    </row>
    <row r="85" spans="1:8" s="36" customFormat="1" ht="11.5">
      <c r="A85" s="34" t="s">
        <v>214</v>
      </c>
      <c r="B85" s="33" t="s">
        <v>213</v>
      </c>
      <c r="C85" s="34" t="s">
        <v>256</v>
      </c>
      <c r="D85" s="35">
        <v>101</v>
      </c>
      <c r="E85" s="35">
        <v>96</v>
      </c>
      <c r="F85" s="35">
        <v>-5</v>
      </c>
      <c r="G85" s="35">
        <v>31</v>
      </c>
      <c r="H85" s="35">
        <v>26</v>
      </c>
    </row>
    <row r="86" spans="1:8" s="36" customFormat="1" ht="11.5">
      <c r="A86" s="34" t="s">
        <v>223</v>
      </c>
      <c r="B86" s="33" t="s">
        <v>222</v>
      </c>
      <c r="C86" s="34" t="s">
        <v>256</v>
      </c>
      <c r="D86" s="35">
        <v>85</v>
      </c>
      <c r="E86" s="35">
        <v>83</v>
      </c>
      <c r="F86" s="35">
        <v>-2</v>
      </c>
      <c r="G86" s="35">
        <v>20</v>
      </c>
      <c r="H86" s="35">
        <v>18</v>
      </c>
    </row>
    <row r="87" spans="1:8" s="36" customFormat="1" ht="11.5">
      <c r="A87" s="34" t="s">
        <v>136</v>
      </c>
      <c r="B87" s="33" t="s">
        <v>135</v>
      </c>
      <c r="C87" s="34" t="s">
        <v>256</v>
      </c>
      <c r="D87" s="35">
        <v>0</v>
      </c>
      <c r="E87" s="35">
        <v>0</v>
      </c>
      <c r="F87" s="35">
        <v>0</v>
      </c>
      <c r="G87" s="35">
        <v>0</v>
      </c>
      <c r="H87" s="35">
        <v>0</v>
      </c>
    </row>
    <row r="88" spans="1:8" s="36" customFormat="1" ht="11.5">
      <c r="A88" s="34" t="s">
        <v>303</v>
      </c>
      <c r="B88" s="33" t="s">
        <v>304</v>
      </c>
      <c r="C88" s="34" t="s">
        <v>259</v>
      </c>
      <c r="D88" s="35">
        <v>52</v>
      </c>
      <c r="E88" s="35">
        <v>57</v>
      </c>
      <c r="F88" s="35">
        <v>5</v>
      </c>
      <c r="G88" s="35">
        <v>10</v>
      </c>
      <c r="H88" s="35">
        <v>15</v>
      </c>
    </row>
    <row r="89" spans="1:8" s="36" customFormat="1" ht="11.5">
      <c r="A89" s="34" t="s">
        <v>235</v>
      </c>
      <c r="B89" s="33" t="s">
        <v>234</v>
      </c>
      <c r="C89" s="34" t="s">
        <v>256</v>
      </c>
      <c r="D89" s="35">
        <v>47</v>
      </c>
      <c r="E89" s="35">
        <v>47</v>
      </c>
      <c r="F89" s="35">
        <v>0</v>
      </c>
      <c r="G89" s="35">
        <v>10</v>
      </c>
      <c r="H89" s="35">
        <v>10</v>
      </c>
    </row>
    <row r="90" spans="1:8" s="36" customFormat="1" ht="11.5">
      <c r="A90" s="34" t="s">
        <v>181</v>
      </c>
      <c r="B90" s="33" t="s">
        <v>180</v>
      </c>
      <c r="C90" s="34" t="s">
        <v>256</v>
      </c>
      <c r="D90" s="35">
        <v>378</v>
      </c>
      <c r="E90" s="35">
        <v>372</v>
      </c>
      <c r="F90" s="35">
        <v>-6</v>
      </c>
      <c r="G90" s="35">
        <v>92</v>
      </c>
      <c r="H90" s="35">
        <v>86</v>
      </c>
    </row>
    <row r="91" spans="1:8" s="36" customFormat="1" ht="11.5">
      <c r="A91" s="34" t="s">
        <v>305</v>
      </c>
      <c r="B91" s="33" t="s">
        <v>306</v>
      </c>
      <c r="C91" s="34" t="s">
        <v>259</v>
      </c>
      <c r="D91" s="35">
        <v>219</v>
      </c>
      <c r="E91" s="35">
        <v>226</v>
      </c>
      <c r="F91" s="35">
        <v>7</v>
      </c>
      <c r="G91" s="35">
        <v>61</v>
      </c>
      <c r="H91" s="35">
        <v>68</v>
      </c>
    </row>
    <row r="92" spans="1:8" s="36" customFormat="1" ht="11.5">
      <c r="A92" s="34" t="s">
        <v>307</v>
      </c>
      <c r="B92" s="33" t="s">
        <v>308</v>
      </c>
      <c r="C92" s="34" t="s">
        <v>259</v>
      </c>
      <c r="D92" s="35">
        <v>99</v>
      </c>
      <c r="E92" s="35">
        <v>96</v>
      </c>
      <c r="F92" s="35">
        <v>-3</v>
      </c>
      <c r="G92" s="35">
        <v>30</v>
      </c>
      <c r="H92" s="35">
        <v>27</v>
      </c>
    </row>
    <row r="93" spans="1:8" s="36" customFormat="1" ht="11.5">
      <c r="A93" s="34" t="s">
        <v>309</v>
      </c>
      <c r="B93" s="33" t="s">
        <v>310</v>
      </c>
      <c r="C93" s="34" t="s">
        <v>259</v>
      </c>
      <c r="D93" s="35">
        <v>25</v>
      </c>
      <c r="E93" s="35">
        <v>26</v>
      </c>
      <c r="F93" s="35">
        <v>1</v>
      </c>
      <c r="G93" s="35">
        <v>10</v>
      </c>
      <c r="H93" s="35">
        <v>11</v>
      </c>
    </row>
    <row r="94" spans="1:8" s="36" customFormat="1" ht="11.5">
      <c r="A94" s="34" t="s">
        <v>311</v>
      </c>
      <c r="B94" s="33" t="s">
        <v>312</v>
      </c>
      <c r="C94" s="34" t="s">
        <v>259</v>
      </c>
      <c r="D94" s="35">
        <v>77</v>
      </c>
      <c r="E94" s="35">
        <v>77</v>
      </c>
      <c r="F94" s="35">
        <v>0</v>
      </c>
      <c r="G94" s="35">
        <v>20</v>
      </c>
      <c r="H94" s="35">
        <v>20</v>
      </c>
    </row>
    <row r="95" spans="1:8" s="36" customFormat="1" ht="11.5">
      <c r="A95" s="34" t="s">
        <v>232</v>
      </c>
      <c r="B95" s="33" t="s">
        <v>231</v>
      </c>
      <c r="C95" s="34" t="s">
        <v>256</v>
      </c>
      <c r="D95" s="35">
        <v>15</v>
      </c>
      <c r="E95" s="35">
        <v>14</v>
      </c>
      <c r="F95" s="35">
        <v>-1</v>
      </c>
      <c r="G95" s="35">
        <v>0</v>
      </c>
      <c r="H95" s="35">
        <v>-1</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121</v>
      </c>
      <c r="E97" s="35">
        <v>117</v>
      </c>
      <c r="F97" s="35">
        <v>-4</v>
      </c>
      <c r="G97" s="35">
        <v>40</v>
      </c>
      <c r="H97" s="35">
        <v>36</v>
      </c>
    </row>
    <row r="98" spans="1:8" s="36" customFormat="1" ht="11.5">
      <c r="A98" s="34" t="s">
        <v>317</v>
      </c>
      <c r="B98" s="33" t="s">
        <v>318</v>
      </c>
      <c r="C98" s="34" t="s">
        <v>259</v>
      </c>
      <c r="D98" s="35">
        <v>210</v>
      </c>
      <c r="E98" s="35">
        <v>199</v>
      </c>
      <c r="F98" s="35">
        <v>-11</v>
      </c>
      <c r="G98" s="35">
        <v>30</v>
      </c>
      <c r="H98" s="35">
        <v>19</v>
      </c>
    </row>
    <row r="99" spans="1:8" s="36" customFormat="1" ht="11.5">
      <c r="A99" s="34" t="s">
        <v>190</v>
      </c>
      <c r="B99" s="33" t="s">
        <v>189</v>
      </c>
      <c r="C99" s="34" t="s">
        <v>256</v>
      </c>
      <c r="D99" s="35">
        <v>51</v>
      </c>
      <c r="E99" s="35">
        <v>50</v>
      </c>
      <c r="F99" s="35">
        <v>-1</v>
      </c>
      <c r="G99" s="35">
        <v>20</v>
      </c>
      <c r="H99" s="35">
        <v>19</v>
      </c>
    </row>
    <row r="100" spans="1:8" s="36" customFormat="1" ht="11.5">
      <c r="A100" s="34" t="s">
        <v>196</v>
      </c>
      <c r="B100" s="33" t="s">
        <v>195</v>
      </c>
      <c r="C100" s="34" t="s">
        <v>256</v>
      </c>
      <c r="D100" s="35">
        <v>94</v>
      </c>
      <c r="E100" s="35">
        <v>93</v>
      </c>
      <c r="F100" s="35">
        <v>-1</v>
      </c>
      <c r="G100" s="35">
        <v>33</v>
      </c>
      <c r="H100" s="35">
        <v>32</v>
      </c>
    </row>
    <row r="101" spans="1:8" s="36" customFormat="1" ht="11.5">
      <c r="A101" s="34" t="s">
        <v>319</v>
      </c>
      <c r="B101" s="33" t="s">
        <v>320</v>
      </c>
      <c r="C101" s="34" t="s">
        <v>259</v>
      </c>
      <c r="D101" s="35">
        <v>77</v>
      </c>
      <c r="E101" s="35">
        <v>76</v>
      </c>
      <c r="F101" s="35">
        <v>-1</v>
      </c>
      <c r="G101" s="35">
        <v>20</v>
      </c>
      <c r="H101" s="35">
        <v>19</v>
      </c>
    </row>
    <row r="102" spans="1:8" s="36" customFormat="1" ht="11.5">
      <c r="A102" s="34" t="s">
        <v>321</v>
      </c>
      <c r="B102" s="33" t="s">
        <v>322</v>
      </c>
      <c r="C102" s="34" t="s">
        <v>259</v>
      </c>
      <c r="D102" s="35">
        <v>26</v>
      </c>
      <c r="E102" s="35">
        <v>24</v>
      </c>
      <c r="F102" s="35">
        <v>-2</v>
      </c>
      <c r="G102" s="35">
        <v>10</v>
      </c>
      <c r="H102" s="35">
        <v>8</v>
      </c>
    </row>
    <row r="103" spans="1:8" s="36" customFormat="1" ht="11.5">
      <c r="A103" s="34" t="s">
        <v>323</v>
      </c>
      <c r="B103" s="33" t="s">
        <v>324</v>
      </c>
      <c r="C103" s="34" t="s">
        <v>259</v>
      </c>
      <c r="D103" s="35">
        <v>65</v>
      </c>
      <c r="E103" s="35">
        <v>65</v>
      </c>
      <c r="F103" s="35">
        <v>0</v>
      </c>
      <c r="G103" s="35">
        <v>10</v>
      </c>
      <c r="H103" s="35">
        <v>10</v>
      </c>
    </row>
    <row r="104" spans="1:8" s="36" customFormat="1" ht="11.5">
      <c r="A104" s="34" t="s">
        <v>118</v>
      </c>
      <c r="B104" s="33" t="s">
        <v>117</v>
      </c>
      <c r="C104" s="34" t="s">
        <v>256</v>
      </c>
      <c r="D104" s="35">
        <v>29</v>
      </c>
      <c r="E104" s="35">
        <v>27</v>
      </c>
      <c r="F104" s="35">
        <v>-2</v>
      </c>
      <c r="G104" s="35">
        <v>6</v>
      </c>
      <c r="H104" s="35">
        <v>4</v>
      </c>
    </row>
    <row r="105" spans="1:8" s="36" customFormat="1" ht="11.5">
      <c r="A105" s="34" t="s">
        <v>325</v>
      </c>
      <c r="B105" s="33" t="s">
        <v>326</v>
      </c>
      <c r="C105" s="34" t="s">
        <v>259</v>
      </c>
      <c r="D105" s="35">
        <v>33</v>
      </c>
      <c r="E105" s="35">
        <v>32</v>
      </c>
      <c r="F105" s="35">
        <v>-1</v>
      </c>
      <c r="G105" s="35">
        <v>9</v>
      </c>
      <c r="H105" s="35">
        <v>8</v>
      </c>
    </row>
    <row r="106" spans="1:8" s="36" customFormat="1" ht="11.5">
      <c r="A106" s="34" t="s">
        <v>142</v>
      </c>
      <c r="B106" s="33" t="s">
        <v>141</v>
      </c>
      <c r="C106" s="34" t="s">
        <v>256</v>
      </c>
      <c r="D106" s="35">
        <v>11</v>
      </c>
      <c r="E106" s="35">
        <v>10</v>
      </c>
      <c r="F106" s="35">
        <v>-1</v>
      </c>
      <c r="G106" s="35">
        <v>0</v>
      </c>
      <c r="H106" s="35">
        <v>-1</v>
      </c>
    </row>
    <row r="107" spans="1:8" s="36" customFormat="1" ht="11.5">
      <c r="A107" s="34" t="s">
        <v>327</v>
      </c>
      <c r="B107" s="33" t="s">
        <v>328</v>
      </c>
      <c r="C107" s="34" t="s">
        <v>259</v>
      </c>
      <c r="D107" s="35">
        <v>0</v>
      </c>
      <c r="E107" s="35">
        <v>0</v>
      </c>
      <c r="F107" s="35">
        <v>0</v>
      </c>
      <c r="G107" s="35">
        <v>0</v>
      </c>
      <c r="H107" s="35">
        <v>0</v>
      </c>
    </row>
    <row r="108" spans="1:8" s="36" customFormat="1" ht="11.5">
      <c r="A108" s="34" t="s">
        <v>329</v>
      </c>
      <c r="B108" s="33" t="s">
        <v>330</v>
      </c>
      <c r="C108" s="34" t="s">
        <v>259</v>
      </c>
      <c r="D108" s="35">
        <v>12</v>
      </c>
      <c r="E108" s="35">
        <v>11</v>
      </c>
      <c r="F108" s="35">
        <v>-1</v>
      </c>
      <c r="G108" s="35">
        <v>0</v>
      </c>
      <c r="H108" s="35">
        <v>-1</v>
      </c>
    </row>
    <row r="109" spans="1:8" s="36" customFormat="1" ht="11.5">
      <c r="A109" s="34" t="s">
        <v>331</v>
      </c>
      <c r="B109" s="33" t="s">
        <v>332</v>
      </c>
      <c r="C109" s="34" t="s">
        <v>259</v>
      </c>
      <c r="D109" s="35">
        <v>49</v>
      </c>
      <c r="E109" s="35">
        <v>44</v>
      </c>
      <c r="F109" s="35">
        <v>-5</v>
      </c>
      <c r="G109" s="35">
        <v>19</v>
      </c>
      <c r="H109" s="35">
        <v>14</v>
      </c>
    </row>
    <row r="110" spans="1:8" s="36" customFormat="1" ht="11.5">
      <c r="A110" s="34" t="s">
        <v>333</v>
      </c>
      <c r="B110" s="33" t="s">
        <v>334</v>
      </c>
      <c r="C110" s="34" t="s">
        <v>259</v>
      </c>
      <c r="D110" s="35">
        <v>115</v>
      </c>
      <c r="E110" s="35">
        <v>104</v>
      </c>
      <c r="F110" s="35">
        <v>-11</v>
      </c>
      <c r="G110" s="35">
        <v>45</v>
      </c>
      <c r="H110" s="35">
        <v>34</v>
      </c>
    </row>
    <row r="111" spans="1:8" s="36" customFormat="1" ht="11.5">
      <c r="A111" s="34" t="s">
        <v>335</v>
      </c>
      <c r="B111" s="33" t="s">
        <v>336</v>
      </c>
      <c r="C111" s="34" t="s">
        <v>259</v>
      </c>
      <c r="D111" s="35">
        <v>174</v>
      </c>
      <c r="E111" s="35">
        <v>182</v>
      </c>
      <c r="F111" s="35">
        <v>8</v>
      </c>
      <c r="G111" s="35">
        <v>50</v>
      </c>
      <c r="H111" s="35">
        <v>58</v>
      </c>
    </row>
    <row r="112" spans="1:8" s="36" customFormat="1" ht="11.5">
      <c r="A112" s="34" t="s">
        <v>70</v>
      </c>
      <c r="B112" s="33" t="s">
        <v>69</v>
      </c>
      <c r="C112" s="34" t="s">
        <v>256</v>
      </c>
      <c r="D112" s="35">
        <v>191</v>
      </c>
      <c r="E112" s="35">
        <v>198</v>
      </c>
      <c r="F112" s="35">
        <v>7</v>
      </c>
      <c r="G112" s="35">
        <v>54</v>
      </c>
      <c r="H112" s="35">
        <v>61</v>
      </c>
    </row>
    <row r="113" spans="1:9" s="36" customFormat="1" ht="11.5">
      <c r="A113" s="34" t="s">
        <v>337</v>
      </c>
      <c r="B113" s="33" t="s">
        <v>338</v>
      </c>
      <c r="C113" s="34" t="s">
        <v>259</v>
      </c>
      <c r="D113" s="35">
        <v>0</v>
      </c>
      <c r="E113" s="35">
        <v>0</v>
      </c>
      <c r="F113" s="35">
        <v>0</v>
      </c>
      <c r="G113" s="35">
        <v>0</v>
      </c>
      <c r="H113" s="35">
        <v>0</v>
      </c>
    </row>
    <row r="114" spans="1:9" s="36" customFormat="1" ht="11.5">
      <c r="A114" s="34"/>
      <c r="B114" s="33" t="s">
        <v>339</v>
      </c>
      <c r="C114" s="37" t="s">
        <v>259</v>
      </c>
      <c r="D114" s="35">
        <v>4442</v>
      </c>
      <c r="E114" s="35">
        <v>4452</v>
      </c>
      <c r="F114" s="35">
        <v>10</v>
      </c>
      <c r="G114" s="35">
        <v>1194</v>
      </c>
      <c r="H114" s="35">
        <v>1204</v>
      </c>
    </row>
    <row r="115" spans="1:9" s="2" customFormat="1" ht="11.5">
      <c r="A115" s="5"/>
      <c r="D115" s="5"/>
      <c r="E115" s="8"/>
      <c r="F115" s="8"/>
      <c r="G115" s="8"/>
      <c r="H115" s="8"/>
      <c r="I115" s="8"/>
    </row>
    <row r="116" spans="1:9" s="2" customFormat="1" ht="11.5">
      <c r="A116" s="5"/>
      <c r="B116" s="1"/>
      <c r="D116" s="5"/>
      <c r="E116" s="8"/>
      <c r="F116" s="8"/>
      <c r="G116" s="8"/>
      <c r="H116" s="8"/>
      <c r="I116" s="8"/>
    </row>
    <row r="117" spans="1:9" s="2" customFormat="1" ht="11.5">
      <c r="A117" s="5"/>
      <c r="D117" s="5"/>
      <c r="E117" s="6"/>
      <c r="F117" s="15"/>
      <c r="G117" s="15"/>
      <c r="H117" s="6"/>
      <c r="I117" s="15"/>
    </row>
  </sheetData>
  <mergeCells count="9">
    <mergeCell ref="A1:B1"/>
    <mergeCell ref="A2:B2"/>
    <mergeCell ref="A9:B9"/>
    <mergeCell ref="A10:B10"/>
    <mergeCell ref="A11:B11"/>
    <mergeCell ref="A5:H5"/>
    <mergeCell ref="A6:H6"/>
    <mergeCell ref="A4:H4"/>
    <mergeCell ref="A3:B3"/>
  </mergeCell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47887-1DA4-44D3-97C2-201E95DE377E}">
  <dimension ref="A1:I191"/>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348</v>
      </c>
      <c r="B1" s="150"/>
      <c r="C1" s="54"/>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1" t="s">
        <v>247</v>
      </c>
      <c r="B9" s="162"/>
      <c r="C9" s="38"/>
      <c r="D9" s="39" t="s">
        <v>248</v>
      </c>
      <c r="E9" s="39" t="s">
        <v>249</v>
      </c>
      <c r="F9" s="39" t="s">
        <v>250</v>
      </c>
      <c r="G9" s="39" t="s">
        <v>251</v>
      </c>
      <c r="H9" s="40" t="s">
        <v>252</v>
      </c>
      <c r="I9"/>
    </row>
    <row r="10" spans="1:9" s="29" customFormat="1" ht="11.5">
      <c r="A10" s="153" t="s">
        <v>253</v>
      </c>
      <c r="B10" s="154"/>
      <c r="C10" s="27"/>
      <c r="D10" s="28">
        <f>SUM(Table694121720[Environmental Employment in 2019
'[A'] ])</f>
        <v>1711</v>
      </c>
      <c r="E10" s="28">
        <f>SUM(Table694121720[Environmental Employment in 2029
'[B']])</f>
        <v>1866</v>
      </c>
      <c r="F10" s="28">
        <f>+SUM(Table694121720[Expansion Demand by 2029
'[C=B-A']])</f>
        <v>155</v>
      </c>
      <c r="G10" s="28">
        <f>+SUM(Table694121720[Replacement Demand by 2029
'[D']])</f>
        <v>420</v>
      </c>
      <c r="H10" s="28">
        <f>+SUM(Table694121720[Net Hiring Requirements by 2029
'[E=C+D']])</f>
        <v>575</v>
      </c>
    </row>
    <row r="11" spans="1:9" s="29" customFormat="1" ht="11.5">
      <c r="A11" s="155" t="s">
        <v>254</v>
      </c>
      <c r="B11" s="156"/>
      <c r="C11" s="30"/>
      <c r="D11" s="31">
        <f>SUMIF(Table694121720[With Core Environmental Workers?], "Yes", Table694121720[Environmental Employment in 2019
'[A'] ])</f>
        <v>696</v>
      </c>
      <c r="E11" s="31">
        <f>SUMIF(Table694121720[With Core Environmental Workers?], "Yes", Table694121720[Environmental Employment in 2029
'[B']])</f>
        <v>769</v>
      </c>
      <c r="F11" s="31">
        <f>SUMIF(Table694121720[With Core Environmental Workers?], "Yes", Table694121720[Expansion Demand by 2029
'[C=B-A']])</f>
        <v>73</v>
      </c>
      <c r="G11" s="31">
        <f>SUMIF(Table694121720[With Core Environmental Workers?], "Yes", Table694121720[Replacement Demand by 2029
'[D']])</f>
        <v>186</v>
      </c>
      <c r="H11" s="31">
        <f>SUMIF(Table694121720[With Core Environmental Workers?], "Yes", Table694121720[Net Hiring Requirements by 2029
'[E=C+D']])</f>
        <v>259</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16</v>
      </c>
      <c r="E14" s="35">
        <v>18</v>
      </c>
      <c r="F14" s="35">
        <v>2</v>
      </c>
      <c r="G14" s="35">
        <v>10</v>
      </c>
      <c r="H14" s="35">
        <v>12</v>
      </c>
    </row>
    <row r="15" spans="1:9" s="36" customFormat="1" ht="11.5">
      <c r="A15" s="34" t="s">
        <v>257</v>
      </c>
      <c r="B15" s="33" t="s">
        <v>258</v>
      </c>
      <c r="C15" s="34" t="s">
        <v>259</v>
      </c>
      <c r="D15" s="35">
        <v>0</v>
      </c>
      <c r="E15" s="35">
        <v>0</v>
      </c>
      <c r="F15" s="35">
        <v>0</v>
      </c>
      <c r="G15" s="35">
        <v>0</v>
      </c>
      <c r="H15" s="35">
        <v>0</v>
      </c>
    </row>
    <row r="16" spans="1:9" s="36" customFormat="1" ht="11.5">
      <c r="A16" s="34" t="s">
        <v>82</v>
      </c>
      <c r="B16" s="33" t="s">
        <v>81</v>
      </c>
      <c r="C16" s="34" t="s">
        <v>256</v>
      </c>
      <c r="D16" s="35">
        <v>121</v>
      </c>
      <c r="E16" s="35">
        <v>143</v>
      </c>
      <c r="F16" s="35">
        <v>22</v>
      </c>
      <c r="G16" s="35">
        <v>61</v>
      </c>
      <c r="H16" s="35">
        <v>83</v>
      </c>
    </row>
    <row r="17" spans="1:8" s="36" customFormat="1" ht="11.5">
      <c r="A17" s="34" t="s">
        <v>208</v>
      </c>
      <c r="B17" s="33" t="s">
        <v>207</v>
      </c>
      <c r="C17" s="34" t="s">
        <v>256</v>
      </c>
      <c r="D17" s="35">
        <v>0</v>
      </c>
      <c r="E17" s="35">
        <v>0</v>
      </c>
      <c r="F17" s="35">
        <v>0</v>
      </c>
      <c r="G17" s="35">
        <v>0</v>
      </c>
      <c r="H17" s="35">
        <v>0</v>
      </c>
    </row>
    <row r="18" spans="1:8" s="36" customFormat="1" ht="11.5">
      <c r="A18" s="34" t="s">
        <v>127</v>
      </c>
      <c r="B18" s="33" t="s">
        <v>126</v>
      </c>
      <c r="C18" s="34" t="s">
        <v>256</v>
      </c>
      <c r="D18" s="35">
        <v>0</v>
      </c>
      <c r="E18" s="35">
        <v>0</v>
      </c>
      <c r="F18" s="35">
        <v>0</v>
      </c>
      <c r="G18" s="35">
        <v>0</v>
      </c>
      <c r="H18" s="35">
        <v>0</v>
      </c>
    </row>
    <row r="19" spans="1:8" s="36" customFormat="1" ht="11.5">
      <c r="A19" s="34" t="s">
        <v>260</v>
      </c>
      <c r="B19" s="33" t="s">
        <v>261</v>
      </c>
      <c r="C19" s="34" t="s">
        <v>259</v>
      </c>
      <c r="D19" s="35">
        <v>0</v>
      </c>
      <c r="E19" s="35">
        <v>0</v>
      </c>
      <c r="F19" s="35">
        <v>0</v>
      </c>
      <c r="G19" s="35">
        <v>0</v>
      </c>
      <c r="H19" s="35">
        <v>0</v>
      </c>
    </row>
    <row r="20" spans="1:8" s="36" customFormat="1" ht="11.5">
      <c r="A20" s="34" t="s">
        <v>262</v>
      </c>
      <c r="B20" s="33" t="s">
        <v>263</v>
      </c>
      <c r="C20" s="34" t="s">
        <v>259</v>
      </c>
      <c r="D20" s="35">
        <v>2</v>
      </c>
      <c r="E20" s="35">
        <v>2</v>
      </c>
      <c r="F20" s="35">
        <v>0</v>
      </c>
      <c r="G20" s="35">
        <v>0</v>
      </c>
      <c r="H20" s="35">
        <v>0</v>
      </c>
    </row>
    <row r="21" spans="1:8" s="36" customFormat="1" ht="11.5">
      <c r="A21" s="34" t="s">
        <v>264</v>
      </c>
      <c r="B21" s="33" t="s">
        <v>265</v>
      </c>
      <c r="C21" s="34" t="s">
        <v>259</v>
      </c>
      <c r="D21" s="35">
        <v>0</v>
      </c>
      <c r="E21" s="35">
        <v>0</v>
      </c>
      <c r="F21" s="35">
        <v>0</v>
      </c>
      <c r="G21" s="35">
        <v>0</v>
      </c>
      <c r="H21" s="35">
        <v>0</v>
      </c>
    </row>
    <row r="22" spans="1:8" s="36" customFormat="1" ht="11.5">
      <c r="A22" s="34" t="s">
        <v>199</v>
      </c>
      <c r="B22" s="33" t="s">
        <v>198</v>
      </c>
      <c r="C22" s="34" t="s">
        <v>256</v>
      </c>
      <c r="D22" s="35">
        <v>8</v>
      </c>
      <c r="E22" s="35">
        <v>9</v>
      </c>
      <c r="F22" s="35">
        <v>1</v>
      </c>
      <c r="G22" s="35">
        <v>0</v>
      </c>
      <c r="H22" s="35">
        <v>1</v>
      </c>
    </row>
    <row r="23" spans="1:8" s="36" customFormat="1" ht="11.5">
      <c r="A23" s="34" t="s">
        <v>166</v>
      </c>
      <c r="B23" s="33" t="s">
        <v>165</v>
      </c>
      <c r="C23" s="34" t="s">
        <v>256</v>
      </c>
      <c r="D23" s="35">
        <v>12</v>
      </c>
      <c r="E23" s="35">
        <v>13</v>
      </c>
      <c r="F23" s="35">
        <v>1</v>
      </c>
      <c r="G23" s="35">
        <v>0</v>
      </c>
      <c r="H23" s="35">
        <v>1</v>
      </c>
    </row>
    <row r="24" spans="1:8" s="36" customFormat="1" ht="11.5">
      <c r="A24" s="34" t="s">
        <v>115</v>
      </c>
      <c r="B24" s="33" t="s">
        <v>114</v>
      </c>
      <c r="C24" s="34" t="s">
        <v>256</v>
      </c>
      <c r="D24" s="35">
        <v>9</v>
      </c>
      <c r="E24" s="35">
        <v>11</v>
      </c>
      <c r="F24" s="35">
        <v>2</v>
      </c>
      <c r="G24" s="35">
        <v>0</v>
      </c>
      <c r="H24" s="35">
        <v>2</v>
      </c>
    </row>
    <row r="25" spans="1:8" s="36" customFormat="1" ht="11.5">
      <c r="A25" s="34" t="s">
        <v>193</v>
      </c>
      <c r="B25" s="33" t="s">
        <v>192</v>
      </c>
      <c r="C25" s="34" t="s">
        <v>256</v>
      </c>
      <c r="D25" s="35">
        <v>2</v>
      </c>
      <c r="E25" s="35">
        <v>3</v>
      </c>
      <c r="F25" s="35">
        <v>1</v>
      </c>
      <c r="G25" s="35">
        <v>0</v>
      </c>
      <c r="H25" s="35">
        <v>1</v>
      </c>
    </row>
    <row r="26" spans="1:8" s="36" customFormat="1" ht="11.5">
      <c r="A26" s="34" t="s">
        <v>205</v>
      </c>
      <c r="B26" s="33" t="s">
        <v>204</v>
      </c>
      <c r="C26" s="34" t="s">
        <v>256</v>
      </c>
      <c r="D26" s="35">
        <v>7</v>
      </c>
      <c r="E26" s="35">
        <v>8</v>
      </c>
      <c r="F26" s="35">
        <v>1</v>
      </c>
      <c r="G26" s="35">
        <v>0</v>
      </c>
      <c r="H26" s="35">
        <v>1</v>
      </c>
    </row>
    <row r="27" spans="1:8" s="36" customFormat="1" ht="11.5">
      <c r="A27" s="34" t="s">
        <v>178</v>
      </c>
      <c r="B27" s="33" t="s">
        <v>177</v>
      </c>
      <c r="C27" s="34" t="s">
        <v>256</v>
      </c>
      <c r="D27" s="35">
        <v>4</v>
      </c>
      <c r="E27" s="35">
        <v>5</v>
      </c>
      <c r="F27" s="35">
        <v>1</v>
      </c>
      <c r="G27" s="35">
        <v>0</v>
      </c>
      <c r="H27" s="35">
        <v>1</v>
      </c>
    </row>
    <row r="28" spans="1:8" s="36" customFormat="1" ht="11.5">
      <c r="A28" s="34" t="s">
        <v>112</v>
      </c>
      <c r="B28" s="33" t="s">
        <v>111</v>
      </c>
      <c r="C28" s="34" t="s">
        <v>256</v>
      </c>
      <c r="D28" s="35">
        <v>41</v>
      </c>
      <c r="E28" s="35">
        <v>49</v>
      </c>
      <c r="F28" s="35">
        <v>8</v>
      </c>
      <c r="G28" s="35">
        <v>17</v>
      </c>
      <c r="H28" s="35">
        <v>25</v>
      </c>
    </row>
    <row r="29" spans="1:8" s="36" customFormat="1" ht="11.5">
      <c r="A29" s="34" t="s">
        <v>130</v>
      </c>
      <c r="B29" s="33" t="s">
        <v>129</v>
      </c>
      <c r="C29" s="34" t="s">
        <v>256</v>
      </c>
      <c r="D29" s="35">
        <v>2</v>
      </c>
      <c r="E29" s="35">
        <v>2</v>
      </c>
      <c r="F29" s="35">
        <v>0</v>
      </c>
      <c r="G29" s="35">
        <v>0</v>
      </c>
      <c r="H29" s="35">
        <v>0</v>
      </c>
    </row>
    <row r="30" spans="1:8" s="36" customFormat="1" ht="11.5">
      <c r="A30" s="34" t="s">
        <v>226</v>
      </c>
      <c r="B30" s="33" t="s">
        <v>225</v>
      </c>
      <c r="C30" s="34" t="s">
        <v>256</v>
      </c>
      <c r="D30" s="35">
        <v>9</v>
      </c>
      <c r="E30" s="35">
        <v>11</v>
      </c>
      <c r="F30" s="35">
        <v>2</v>
      </c>
      <c r="G30" s="35">
        <v>0</v>
      </c>
      <c r="H30" s="35">
        <v>2</v>
      </c>
    </row>
    <row r="31" spans="1:8" s="36" customFormat="1" ht="11.5">
      <c r="A31" s="34" t="s">
        <v>211</v>
      </c>
      <c r="B31" s="33" t="s">
        <v>210</v>
      </c>
      <c r="C31" s="34" t="s">
        <v>256</v>
      </c>
      <c r="D31" s="35">
        <v>1</v>
      </c>
      <c r="E31" s="35">
        <v>1</v>
      </c>
      <c r="F31" s="35">
        <v>0</v>
      </c>
      <c r="G31" s="35">
        <v>0</v>
      </c>
      <c r="H31" s="35">
        <v>0</v>
      </c>
    </row>
    <row r="32" spans="1:8" s="36" customFormat="1" ht="11.5">
      <c r="A32" s="34" t="s">
        <v>124</v>
      </c>
      <c r="B32" s="33" t="s">
        <v>123</v>
      </c>
      <c r="C32" s="34" t="s">
        <v>256</v>
      </c>
      <c r="D32" s="35">
        <v>0</v>
      </c>
      <c r="E32" s="35">
        <v>0</v>
      </c>
      <c r="F32" s="35">
        <v>0</v>
      </c>
      <c r="G32" s="35">
        <v>0</v>
      </c>
      <c r="H32" s="35">
        <v>0</v>
      </c>
    </row>
    <row r="33" spans="1:8" s="36" customFormat="1" ht="11.5">
      <c r="A33" s="34" t="s">
        <v>229</v>
      </c>
      <c r="B33" s="33" t="s">
        <v>228</v>
      </c>
      <c r="C33" s="34" t="s">
        <v>256</v>
      </c>
      <c r="D33" s="35">
        <v>5</v>
      </c>
      <c r="E33" s="35">
        <v>5</v>
      </c>
      <c r="F33" s="35">
        <v>0</v>
      </c>
      <c r="G33" s="35">
        <v>0</v>
      </c>
      <c r="H33" s="35">
        <v>0</v>
      </c>
    </row>
    <row r="34" spans="1:8" s="36" customFormat="1" ht="11.5">
      <c r="A34" s="34" t="s">
        <v>266</v>
      </c>
      <c r="B34" s="33" t="s">
        <v>267</v>
      </c>
      <c r="C34" s="34" t="s">
        <v>259</v>
      </c>
      <c r="D34" s="35">
        <v>25</v>
      </c>
      <c r="E34" s="35">
        <v>26</v>
      </c>
      <c r="F34" s="35">
        <v>1</v>
      </c>
      <c r="G34" s="35">
        <v>10</v>
      </c>
      <c r="H34" s="35">
        <v>11</v>
      </c>
    </row>
    <row r="35" spans="1:8" s="36" customFormat="1" ht="11.5">
      <c r="A35" s="34" t="s">
        <v>160</v>
      </c>
      <c r="B35" s="33" t="s">
        <v>268</v>
      </c>
      <c r="C35" s="34" t="s">
        <v>256</v>
      </c>
      <c r="D35" s="35">
        <v>0</v>
      </c>
      <c r="E35" s="35">
        <v>0</v>
      </c>
      <c r="F35" s="35">
        <v>0</v>
      </c>
      <c r="G35" s="35">
        <v>0</v>
      </c>
      <c r="H35" s="35">
        <v>0</v>
      </c>
    </row>
    <row r="36" spans="1:8" s="36" customFormat="1" ht="11.5">
      <c r="A36" s="34" t="s">
        <v>220</v>
      </c>
      <c r="B36" s="33" t="s">
        <v>219</v>
      </c>
      <c r="C36" s="34" t="s">
        <v>256</v>
      </c>
      <c r="D36" s="35">
        <v>9</v>
      </c>
      <c r="E36" s="35">
        <v>9</v>
      </c>
      <c r="F36" s="35">
        <v>0</v>
      </c>
      <c r="G36" s="35">
        <v>0</v>
      </c>
      <c r="H36" s="35">
        <v>0</v>
      </c>
    </row>
    <row r="37" spans="1:8" s="36" customFormat="1" ht="11.5">
      <c r="A37" s="34" t="s">
        <v>269</v>
      </c>
      <c r="B37" s="33" t="s">
        <v>270</v>
      </c>
      <c r="C37" s="34" t="s">
        <v>259</v>
      </c>
      <c r="D37" s="35">
        <v>0</v>
      </c>
      <c r="E37" s="35">
        <v>0</v>
      </c>
      <c r="F37" s="35">
        <v>0</v>
      </c>
      <c r="G37" s="35">
        <v>0</v>
      </c>
      <c r="H37" s="35">
        <v>0</v>
      </c>
    </row>
    <row r="38" spans="1:8" s="36" customFormat="1" ht="11.5">
      <c r="A38" s="34" t="s">
        <v>271</v>
      </c>
      <c r="B38" s="33" t="s">
        <v>272</v>
      </c>
      <c r="C38" s="34" t="s">
        <v>259</v>
      </c>
      <c r="D38" s="35">
        <v>179</v>
      </c>
      <c r="E38" s="35">
        <v>180</v>
      </c>
      <c r="F38" s="35">
        <v>1</v>
      </c>
      <c r="G38" s="35">
        <v>73</v>
      </c>
      <c r="H38" s="35">
        <v>74</v>
      </c>
    </row>
    <row r="39" spans="1:8" s="36" customFormat="1" ht="11.5">
      <c r="A39" s="34" t="s">
        <v>175</v>
      </c>
      <c r="B39" s="33" t="s">
        <v>174</v>
      </c>
      <c r="C39" s="34" t="s">
        <v>256</v>
      </c>
      <c r="D39" s="35">
        <v>28</v>
      </c>
      <c r="E39" s="35">
        <v>26</v>
      </c>
      <c r="F39" s="35">
        <v>-2</v>
      </c>
      <c r="G39" s="35">
        <v>10</v>
      </c>
      <c r="H39" s="35">
        <v>8</v>
      </c>
    </row>
    <row r="40" spans="1:8" s="36" customFormat="1" ht="11.5">
      <c r="A40" s="34" t="s">
        <v>88</v>
      </c>
      <c r="B40" s="33" t="s">
        <v>87</v>
      </c>
      <c r="C40" s="34" t="s">
        <v>256</v>
      </c>
      <c r="D40" s="35">
        <v>0</v>
      </c>
      <c r="E40" s="35">
        <v>0</v>
      </c>
      <c r="F40" s="35">
        <v>0</v>
      </c>
      <c r="G40" s="35">
        <v>0</v>
      </c>
      <c r="H40" s="35">
        <v>0</v>
      </c>
    </row>
    <row r="41" spans="1:8" s="36" customFormat="1" ht="11.5">
      <c r="A41" s="34" t="s">
        <v>273</v>
      </c>
      <c r="B41" s="33" t="s">
        <v>274</v>
      </c>
      <c r="C41" s="34" t="s">
        <v>259</v>
      </c>
      <c r="D41" s="35">
        <v>12</v>
      </c>
      <c r="E41" s="35">
        <v>14</v>
      </c>
      <c r="F41" s="35">
        <v>2</v>
      </c>
      <c r="G41" s="35">
        <v>0</v>
      </c>
      <c r="H41" s="35">
        <v>2</v>
      </c>
    </row>
    <row r="42" spans="1:8" s="36" customFormat="1" ht="11.5">
      <c r="A42" s="34" t="s">
        <v>238</v>
      </c>
      <c r="B42" s="33" t="s">
        <v>237</v>
      </c>
      <c r="C42" s="34" t="s">
        <v>256</v>
      </c>
      <c r="D42" s="35">
        <v>5</v>
      </c>
      <c r="E42" s="35">
        <v>5</v>
      </c>
      <c r="F42" s="35">
        <v>0</v>
      </c>
      <c r="G42" s="35">
        <v>0</v>
      </c>
      <c r="H42" s="35">
        <v>0</v>
      </c>
    </row>
    <row r="43" spans="1:8" s="36" customFormat="1" ht="11.5">
      <c r="A43" s="34" t="s">
        <v>187</v>
      </c>
      <c r="B43" s="33" t="s">
        <v>186</v>
      </c>
      <c r="C43" s="34" t="s">
        <v>256</v>
      </c>
      <c r="D43" s="35">
        <v>4</v>
      </c>
      <c r="E43" s="35">
        <v>4</v>
      </c>
      <c r="F43" s="35">
        <v>0</v>
      </c>
      <c r="G43" s="35">
        <v>0</v>
      </c>
      <c r="H43" s="35">
        <v>0</v>
      </c>
    </row>
    <row r="44" spans="1:8" s="36" customFormat="1" ht="11.5">
      <c r="A44" s="34" t="s">
        <v>275</v>
      </c>
      <c r="B44" s="33" t="s">
        <v>276</v>
      </c>
      <c r="C44" s="34" t="s">
        <v>259</v>
      </c>
      <c r="D44" s="35">
        <v>18</v>
      </c>
      <c r="E44" s="35">
        <v>20</v>
      </c>
      <c r="F44" s="35">
        <v>2</v>
      </c>
      <c r="G44" s="35">
        <v>0</v>
      </c>
      <c r="H44" s="35">
        <v>2</v>
      </c>
    </row>
    <row r="45" spans="1:8" s="36" customFormat="1" ht="11.5">
      <c r="A45" s="34" t="s">
        <v>277</v>
      </c>
      <c r="B45" s="33" t="s">
        <v>278</v>
      </c>
      <c r="C45" s="34" t="s">
        <v>259</v>
      </c>
      <c r="D45" s="35">
        <v>0</v>
      </c>
      <c r="E45" s="35">
        <v>0</v>
      </c>
      <c r="F45" s="35">
        <v>0</v>
      </c>
      <c r="G45" s="35">
        <v>0</v>
      </c>
      <c r="H45" s="35">
        <v>0</v>
      </c>
    </row>
    <row r="46" spans="1:8" s="36" customFormat="1" ht="11.5">
      <c r="A46" s="34" t="s">
        <v>172</v>
      </c>
      <c r="B46" s="33" t="s">
        <v>171</v>
      </c>
      <c r="C46" s="34" t="s">
        <v>256</v>
      </c>
      <c r="D46" s="35">
        <v>0</v>
      </c>
      <c r="E46" s="35">
        <v>0</v>
      </c>
      <c r="F46" s="35">
        <v>0</v>
      </c>
      <c r="G46" s="35">
        <v>0</v>
      </c>
      <c r="H46" s="35">
        <v>0</v>
      </c>
    </row>
    <row r="47" spans="1:8" s="36" customFormat="1" ht="11.5">
      <c r="A47" s="34" t="s">
        <v>279</v>
      </c>
      <c r="B47" s="33" t="s">
        <v>280</v>
      </c>
      <c r="C47" s="34" t="s">
        <v>259</v>
      </c>
      <c r="D47" s="35">
        <v>0</v>
      </c>
      <c r="E47" s="35">
        <v>0</v>
      </c>
      <c r="F47" s="35">
        <v>0</v>
      </c>
      <c r="G47" s="35">
        <v>0</v>
      </c>
      <c r="H47" s="35">
        <v>0</v>
      </c>
    </row>
    <row r="48" spans="1:8" s="36" customFormat="1" ht="11.5">
      <c r="A48" s="34" t="s">
        <v>281</v>
      </c>
      <c r="B48" s="33" t="s">
        <v>282</v>
      </c>
      <c r="C48" s="34" t="s">
        <v>259</v>
      </c>
      <c r="D48" s="35">
        <v>11</v>
      </c>
      <c r="E48" s="35">
        <v>13</v>
      </c>
      <c r="F48" s="35">
        <v>2</v>
      </c>
      <c r="G48" s="35">
        <v>0</v>
      </c>
      <c r="H48" s="35">
        <v>2</v>
      </c>
    </row>
    <row r="49" spans="1:8" s="36" customFormat="1" ht="11.5">
      <c r="A49" s="34" t="s">
        <v>283</v>
      </c>
      <c r="B49" s="33" t="s">
        <v>284</v>
      </c>
      <c r="C49" s="34" t="s">
        <v>259</v>
      </c>
      <c r="D49" s="35">
        <v>36</v>
      </c>
      <c r="E49" s="35">
        <v>43</v>
      </c>
      <c r="F49" s="35">
        <v>7</v>
      </c>
      <c r="G49" s="35">
        <v>20</v>
      </c>
      <c r="H49" s="35">
        <v>27</v>
      </c>
    </row>
    <row r="50" spans="1:8" s="36" customFormat="1" ht="11.5">
      <c r="A50" s="34" t="s">
        <v>94</v>
      </c>
      <c r="B50" s="33" t="s">
        <v>93</v>
      </c>
      <c r="C50" s="34" t="s">
        <v>256</v>
      </c>
      <c r="D50" s="35">
        <v>10</v>
      </c>
      <c r="E50" s="35">
        <v>10</v>
      </c>
      <c r="F50" s="35">
        <v>0</v>
      </c>
      <c r="G50" s="35">
        <v>0</v>
      </c>
      <c r="H50" s="35">
        <v>0</v>
      </c>
    </row>
    <row r="51" spans="1:8" s="36" customFormat="1" ht="11.5">
      <c r="A51" s="34" t="s">
        <v>67</v>
      </c>
      <c r="B51" s="33" t="s">
        <v>66</v>
      </c>
      <c r="C51" s="34" t="s">
        <v>256</v>
      </c>
      <c r="D51" s="35">
        <v>0</v>
      </c>
      <c r="E51" s="35">
        <v>0</v>
      </c>
      <c r="F51" s="35">
        <v>0</v>
      </c>
      <c r="G51" s="35">
        <v>0</v>
      </c>
      <c r="H51" s="35">
        <v>0</v>
      </c>
    </row>
    <row r="52" spans="1:8" s="36" customFormat="1" ht="11.5">
      <c r="A52" s="34" t="s">
        <v>133</v>
      </c>
      <c r="B52" s="33" t="s">
        <v>132</v>
      </c>
      <c r="C52" s="34" t="s">
        <v>256</v>
      </c>
      <c r="D52" s="35">
        <v>10</v>
      </c>
      <c r="E52" s="35">
        <v>11</v>
      </c>
      <c r="F52" s="35">
        <v>1</v>
      </c>
      <c r="G52" s="35">
        <v>0</v>
      </c>
      <c r="H52" s="35">
        <v>1</v>
      </c>
    </row>
    <row r="53" spans="1:8" s="36" customFormat="1" ht="11.5">
      <c r="A53" s="34" t="s">
        <v>64</v>
      </c>
      <c r="B53" s="33" t="s">
        <v>63</v>
      </c>
      <c r="C53" s="34" t="s">
        <v>256</v>
      </c>
      <c r="D53" s="35">
        <v>0</v>
      </c>
      <c r="E53" s="35">
        <v>0</v>
      </c>
      <c r="F53" s="35">
        <v>0</v>
      </c>
      <c r="G53" s="35">
        <v>0</v>
      </c>
      <c r="H53" s="35">
        <v>0</v>
      </c>
    </row>
    <row r="54" spans="1:8" s="36" customFormat="1" ht="11.5">
      <c r="A54" s="34" t="s">
        <v>73</v>
      </c>
      <c r="B54" s="33" t="s">
        <v>72</v>
      </c>
      <c r="C54" s="34" t="s">
        <v>256</v>
      </c>
      <c r="D54" s="35">
        <v>54</v>
      </c>
      <c r="E54" s="35">
        <v>59</v>
      </c>
      <c r="F54" s="35">
        <v>5</v>
      </c>
      <c r="G54" s="35">
        <v>10</v>
      </c>
      <c r="H54" s="35">
        <v>15</v>
      </c>
    </row>
    <row r="55" spans="1:8" s="36" customFormat="1" ht="11.5">
      <c r="A55" s="34" t="s">
        <v>145</v>
      </c>
      <c r="B55" s="33" t="s">
        <v>144</v>
      </c>
      <c r="C55" s="34" t="s">
        <v>256</v>
      </c>
      <c r="D55" s="35">
        <v>14</v>
      </c>
      <c r="E55" s="35">
        <v>14</v>
      </c>
      <c r="F55" s="35">
        <v>0</v>
      </c>
      <c r="G55" s="35">
        <v>0</v>
      </c>
      <c r="H55" s="35">
        <v>0</v>
      </c>
    </row>
    <row r="56" spans="1:8" s="36" customFormat="1" ht="11.5">
      <c r="A56" s="34" t="s">
        <v>154</v>
      </c>
      <c r="B56" s="33" t="s">
        <v>153</v>
      </c>
      <c r="C56" s="34" t="s">
        <v>256</v>
      </c>
      <c r="D56" s="35">
        <v>1</v>
      </c>
      <c r="E56" s="35">
        <v>2</v>
      </c>
      <c r="F56" s="35">
        <v>1</v>
      </c>
      <c r="G56" s="35">
        <v>0</v>
      </c>
      <c r="H56" s="35">
        <v>1</v>
      </c>
    </row>
    <row r="57" spans="1:8" s="36" customFormat="1" ht="11.5">
      <c r="A57" s="34" t="s">
        <v>109</v>
      </c>
      <c r="B57" s="33" t="s">
        <v>108</v>
      </c>
      <c r="C57" s="34" t="s">
        <v>256</v>
      </c>
      <c r="D57" s="35">
        <v>26</v>
      </c>
      <c r="E57" s="35">
        <v>24</v>
      </c>
      <c r="F57" s="35">
        <v>-2</v>
      </c>
      <c r="G57" s="35">
        <v>10</v>
      </c>
      <c r="H57" s="35">
        <v>8</v>
      </c>
    </row>
    <row r="58" spans="1:8" s="36" customFormat="1" ht="11.5">
      <c r="A58" s="34" t="s">
        <v>157</v>
      </c>
      <c r="B58" s="33" t="s">
        <v>156</v>
      </c>
      <c r="C58" s="34" t="s">
        <v>256</v>
      </c>
      <c r="D58" s="35">
        <v>2</v>
      </c>
      <c r="E58" s="35">
        <v>2</v>
      </c>
      <c r="F58" s="35">
        <v>0</v>
      </c>
      <c r="G58" s="35">
        <v>0</v>
      </c>
      <c r="H58" s="35">
        <v>0</v>
      </c>
    </row>
    <row r="59" spans="1:8" s="36" customFormat="1" ht="11.5">
      <c r="A59" s="34" t="s">
        <v>85</v>
      </c>
      <c r="B59" s="33" t="s">
        <v>84</v>
      </c>
      <c r="C59" s="34" t="s">
        <v>256</v>
      </c>
      <c r="D59" s="35">
        <v>0</v>
      </c>
      <c r="E59" s="35">
        <v>0</v>
      </c>
      <c r="F59" s="35">
        <v>0</v>
      </c>
      <c r="G59" s="35">
        <v>0</v>
      </c>
      <c r="H59" s="35">
        <v>0</v>
      </c>
    </row>
    <row r="60" spans="1:8" s="36" customFormat="1" ht="11.5">
      <c r="A60" s="34" t="s">
        <v>106</v>
      </c>
      <c r="B60" s="33" t="s">
        <v>105</v>
      </c>
      <c r="C60" s="34" t="s">
        <v>256</v>
      </c>
      <c r="D60" s="35">
        <v>0</v>
      </c>
      <c r="E60" s="35">
        <v>0</v>
      </c>
      <c r="F60" s="35">
        <v>0</v>
      </c>
      <c r="G60" s="35">
        <v>0</v>
      </c>
      <c r="H60" s="35">
        <v>0</v>
      </c>
    </row>
    <row r="61" spans="1:8" s="36" customFormat="1" ht="11.5">
      <c r="A61" s="34" t="s">
        <v>103</v>
      </c>
      <c r="B61" s="33" t="s">
        <v>102</v>
      </c>
      <c r="C61" s="34" t="s">
        <v>256</v>
      </c>
      <c r="D61" s="35">
        <v>0</v>
      </c>
      <c r="E61" s="35">
        <v>0</v>
      </c>
      <c r="F61" s="35">
        <v>0</v>
      </c>
      <c r="G61" s="35">
        <v>0</v>
      </c>
      <c r="H61" s="35">
        <v>0</v>
      </c>
    </row>
    <row r="62" spans="1:8" s="36" customFormat="1" ht="11.5">
      <c r="A62" s="34" t="s">
        <v>151</v>
      </c>
      <c r="B62" s="33" t="s">
        <v>150</v>
      </c>
      <c r="C62" s="34" t="s">
        <v>256</v>
      </c>
      <c r="D62" s="35">
        <v>11</v>
      </c>
      <c r="E62" s="35">
        <v>12</v>
      </c>
      <c r="F62" s="35">
        <v>1</v>
      </c>
      <c r="G62" s="35">
        <v>0</v>
      </c>
      <c r="H62" s="35">
        <v>1</v>
      </c>
    </row>
    <row r="63" spans="1:8" s="36" customFormat="1" ht="11.5">
      <c r="A63" s="34" t="s">
        <v>163</v>
      </c>
      <c r="B63" s="33" t="s">
        <v>162</v>
      </c>
      <c r="C63" s="34" t="s">
        <v>256</v>
      </c>
      <c r="D63" s="35">
        <v>0</v>
      </c>
      <c r="E63" s="35">
        <v>0</v>
      </c>
      <c r="F63" s="35">
        <v>0</v>
      </c>
      <c r="G63" s="35">
        <v>0</v>
      </c>
      <c r="H63" s="35">
        <v>0</v>
      </c>
    </row>
    <row r="64" spans="1:8" s="36" customFormat="1" ht="11.5">
      <c r="A64" s="34" t="s">
        <v>97</v>
      </c>
      <c r="B64" s="33" t="s">
        <v>96</v>
      </c>
      <c r="C64" s="34" t="s">
        <v>256</v>
      </c>
      <c r="D64" s="35">
        <v>13</v>
      </c>
      <c r="E64" s="35">
        <v>13</v>
      </c>
      <c r="F64" s="35">
        <v>0</v>
      </c>
      <c r="G64" s="35">
        <v>0</v>
      </c>
      <c r="H64" s="35">
        <v>0</v>
      </c>
    </row>
    <row r="65" spans="1:8" s="36" customFormat="1" ht="11.5">
      <c r="A65" s="34" t="s">
        <v>217</v>
      </c>
      <c r="B65" s="33" t="s">
        <v>216</v>
      </c>
      <c r="C65" s="34" t="s">
        <v>256</v>
      </c>
      <c r="D65" s="35">
        <v>0</v>
      </c>
      <c r="E65" s="35">
        <v>0</v>
      </c>
      <c r="F65" s="35">
        <v>0</v>
      </c>
      <c r="G65" s="35">
        <v>0</v>
      </c>
      <c r="H65" s="35">
        <v>0</v>
      </c>
    </row>
    <row r="66" spans="1:8" s="36" customFormat="1" ht="11.5">
      <c r="A66" s="34" t="s">
        <v>285</v>
      </c>
      <c r="B66" s="33" t="s">
        <v>286</v>
      </c>
      <c r="C66" s="34" t="s">
        <v>259</v>
      </c>
      <c r="D66" s="35">
        <v>23</v>
      </c>
      <c r="E66" s="35">
        <v>26</v>
      </c>
      <c r="F66" s="35">
        <v>3</v>
      </c>
      <c r="G66" s="35">
        <v>10</v>
      </c>
      <c r="H66" s="35">
        <v>13</v>
      </c>
    </row>
    <row r="67" spans="1:8" s="36" customFormat="1" ht="11.5">
      <c r="A67" s="34" t="s">
        <v>287</v>
      </c>
      <c r="B67" s="33" t="s">
        <v>288</v>
      </c>
      <c r="C67" s="34" t="s">
        <v>259</v>
      </c>
      <c r="D67" s="35">
        <v>0</v>
      </c>
      <c r="E67" s="35">
        <v>0</v>
      </c>
      <c r="F67" s="35">
        <v>0</v>
      </c>
      <c r="G67" s="35">
        <v>0</v>
      </c>
      <c r="H67" s="35">
        <v>0</v>
      </c>
    </row>
    <row r="68" spans="1:8" s="36" customFormat="1" ht="11.5">
      <c r="A68" s="34" t="s">
        <v>289</v>
      </c>
      <c r="B68" s="33" t="s">
        <v>290</v>
      </c>
      <c r="C68" s="34" t="s">
        <v>259</v>
      </c>
      <c r="D68" s="35">
        <v>29</v>
      </c>
      <c r="E68" s="35">
        <v>31</v>
      </c>
      <c r="F68" s="35">
        <v>2</v>
      </c>
      <c r="G68" s="35">
        <v>7</v>
      </c>
      <c r="H68" s="35">
        <v>9</v>
      </c>
    </row>
    <row r="69" spans="1:8" s="36" customFormat="1" ht="11.5">
      <c r="A69" s="34" t="s">
        <v>139</v>
      </c>
      <c r="B69" s="33" t="s">
        <v>138</v>
      </c>
      <c r="C69" s="34" t="s">
        <v>256</v>
      </c>
      <c r="D69" s="35">
        <v>33</v>
      </c>
      <c r="E69" s="35">
        <v>37</v>
      </c>
      <c r="F69" s="35">
        <v>4</v>
      </c>
      <c r="G69" s="35">
        <v>9</v>
      </c>
      <c r="H69" s="35">
        <v>13</v>
      </c>
    </row>
    <row r="70" spans="1:8" s="36" customFormat="1" ht="11.5">
      <c r="A70" s="34" t="s">
        <v>76</v>
      </c>
      <c r="B70" s="33" t="s">
        <v>75</v>
      </c>
      <c r="C70" s="34" t="s">
        <v>256</v>
      </c>
      <c r="D70" s="35">
        <v>16</v>
      </c>
      <c r="E70" s="35">
        <v>17</v>
      </c>
      <c r="F70" s="35">
        <v>1</v>
      </c>
      <c r="G70" s="35">
        <v>2</v>
      </c>
      <c r="H70" s="35">
        <v>3</v>
      </c>
    </row>
    <row r="71" spans="1:8" s="36" customFormat="1" ht="11.5">
      <c r="A71" s="34" t="s">
        <v>79</v>
      </c>
      <c r="B71" s="33" t="s">
        <v>78</v>
      </c>
      <c r="C71" s="34" t="s">
        <v>256</v>
      </c>
      <c r="D71" s="35">
        <v>34</v>
      </c>
      <c r="E71" s="35">
        <v>41</v>
      </c>
      <c r="F71" s="35">
        <v>7</v>
      </c>
      <c r="G71" s="35">
        <v>10</v>
      </c>
      <c r="H71" s="35">
        <v>17</v>
      </c>
    </row>
    <row r="72" spans="1:8" s="36" customFormat="1" ht="11.5">
      <c r="A72" s="34" t="s">
        <v>121</v>
      </c>
      <c r="B72" s="33" t="s">
        <v>120</v>
      </c>
      <c r="C72" s="34" t="s">
        <v>256</v>
      </c>
      <c r="D72" s="35">
        <v>14</v>
      </c>
      <c r="E72" s="35">
        <v>16</v>
      </c>
      <c r="F72" s="35">
        <v>2</v>
      </c>
      <c r="G72" s="35">
        <v>0</v>
      </c>
      <c r="H72" s="35">
        <v>2</v>
      </c>
    </row>
    <row r="73" spans="1:8" s="36" customFormat="1" ht="11.5">
      <c r="A73" s="34" t="s">
        <v>202</v>
      </c>
      <c r="B73" s="33" t="s">
        <v>201</v>
      </c>
      <c r="C73" s="34" t="s">
        <v>256</v>
      </c>
      <c r="D73" s="35">
        <v>0</v>
      </c>
      <c r="E73" s="35">
        <v>0</v>
      </c>
      <c r="F73" s="35">
        <v>0</v>
      </c>
      <c r="G73" s="35">
        <v>0</v>
      </c>
      <c r="H73" s="35">
        <v>0</v>
      </c>
    </row>
    <row r="74" spans="1:8" s="36" customFormat="1" ht="11.5">
      <c r="A74" s="34" t="s">
        <v>184</v>
      </c>
      <c r="B74" s="33" t="s">
        <v>183</v>
      </c>
      <c r="C74" s="34" t="s">
        <v>256</v>
      </c>
      <c r="D74" s="35">
        <v>3</v>
      </c>
      <c r="E74" s="35">
        <v>4</v>
      </c>
      <c r="F74" s="35">
        <v>1</v>
      </c>
      <c r="G74" s="35">
        <v>0</v>
      </c>
      <c r="H74" s="35">
        <v>1</v>
      </c>
    </row>
    <row r="75" spans="1:8" s="36" customFormat="1" ht="11.5">
      <c r="A75" s="34" t="s">
        <v>291</v>
      </c>
      <c r="B75" s="33" t="s">
        <v>292</v>
      </c>
      <c r="C75" s="34" t="s">
        <v>259</v>
      </c>
      <c r="D75" s="35">
        <v>4</v>
      </c>
      <c r="E75" s="35">
        <v>4</v>
      </c>
      <c r="F75" s="35">
        <v>0</v>
      </c>
      <c r="G75" s="35">
        <v>0</v>
      </c>
      <c r="H75" s="35">
        <v>0</v>
      </c>
    </row>
    <row r="76" spans="1:8" s="36" customFormat="1" ht="11.5">
      <c r="A76" s="34" t="s">
        <v>293</v>
      </c>
      <c r="B76" s="33" t="s">
        <v>294</v>
      </c>
      <c r="C76" s="34" t="s">
        <v>259</v>
      </c>
      <c r="D76" s="35">
        <v>0</v>
      </c>
      <c r="E76" s="35">
        <v>0</v>
      </c>
      <c r="F76" s="35">
        <v>0</v>
      </c>
      <c r="G76" s="35">
        <v>0</v>
      </c>
      <c r="H76" s="35">
        <v>0</v>
      </c>
    </row>
    <row r="77" spans="1:8" s="36" customFormat="1" ht="11.5">
      <c r="A77" s="34" t="s">
        <v>295</v>
      </c>
      <c r="B77" s="33" t="s">
        <v>296</v>
      </c>
      <c r="C77" s="34" t="s">
        <v>259</v>
      </c>
      <c r="D77" s="35">
        <v>0</v>
      </c>
      <c r="E77" s="35">
        <v>0</v>
      </c>
      <c r="F77" s="35">
        <v>0</v>
      </c>
      <c r="G77" s="35">
        <v>0</v>
      </c>
      <c r="H77" s="35">
        <v>0</v>
      </c>
    </row>
    <row r="78" spans="1:8" s="36" customFormat="1" ht="11.5">
      <c r="A78" s="34" t="s">
        <v>91</v>
      </c>
      <c r="B78" s="33" t="s">
        <v>90</v>
      </c>
      <c r="C78" s="34" t="s">
        <v>256</v>
      </c>
      <c r="D78" s="35">
        <v>0</v>
      </c>
      <c r="E78" s="35">
        <v>0</v>
      </c>
      <c r="F78" s="35">
        <v>0</v>
      </c>
      <c r="G78" s="35">
        <v>0</v>
      </c>
      <c r="H78" s="35">
        <v>0</v>
      </c>
    </row>
    <row r="79" spans="1:8" s="36" customFormat="1" ht="11.5">
      <c r="A79" s="34" t="s">
        <v>100</v>
      </c>
      <c r="B79" s="33" t="s">
        <v>99</v>
      </c>
      <c r="C79" s="34" t="s">
        <v>256</v>
      </c>
      <c r="D79" s="35">
        <v>37</v>
      </c>
      <c r="E79" s="35">
        <v>40</v>
      </c>
      <c r="F79" s="35">
        <v>3</v>
      </c>
      <c r="G79" s="35">
        <v>10</v>
      </c>
      <c r="H79" s="35">
        <v>13</v>
      </c>
    </row>
    <row r="80" spans="1:8" s="36" customFormat="1" ht="11.5">
      <c r="A80" s="34" t="s">
        <v>148</v>
      </c>
      <c r="B80" s="33" t="s">
        <v>147</v>
      </c>
      <c r="C80" s="34" t="s">
        <v>256</v>
      </c>
      <c r="D80" s="35">
        <v>42</v>
      </c>
      <c r="E80" s="35">
        <v>46</v>
      </c>
      <c r="F80" s="35">
        <v>4</v>
      </c>
      <c r="G80" s="35">
        <v>17</v>
      </c>
      <c r="H80" s="35">
        <v>21</v>
      </c>
    </row>
    <row r="81" spans="1:8" s="36" customFormat="1" ht="11.5">
      <c r="A81" s="34" t="s">
        <v>297</v>
      </c>
      <c r="B81" s="33" t="s">
        <v>298</v>
      </c>
      <c r="C81" s="34" t="s">
        <v>259</v>
      </c>
      <c r="D81" s="35">
        <v>22</v>
      </c>
      <c r="E81" s="35">
        <v>24</v>
      </c>
      <c r="F81" s="35">
        <v>2</v>
      </c>
      <c r="G81" s="35">
        <v>10</v>
      </c>
      <c r="H81" s="35">
        <v>12</v>
      </c>
    </row>
    <row r="82" spans="1:8" s="36" customFormat="1" ht="11.5">
      <c r="A82" s="34" t="s">
        <v>299</v>
      </c>
      <c r="B82" s="33" t="s">
        <v>300</v>
      </c>
      <c r="C82" s="34" t="s">
        <v>259</v>
      </c>
      <c r="D82" s="35">
        <v>3</v>
      </c>
      <c r="E82" s="35">
        <v>4</v>
      </c>
      <c r="F82" s="35">
        <v>1</v>
      </c>
      <c r="G82" s="35">
        <v>0</v>
      </c>
      <c r="H82" s="35">
        <v>1</v>
      </c>
    </row>
    <row r="83" spans="1:8" s="36" customFormat="1" ht="11.5">
      <c r="A83" s="34" t="s">
        <v>241</v>
      </c>
      <c r="B83" s="33" t="s">
        <v>240</v>
      </c>
      <c r="C83" s="34" t="s">
        <v>256</v>
      </c>
      <c r="D83" s="35">
        <v>0</v>
      </c>
      <c r="E83" s="35">
        <v>0</v>
      </c>
      <c r="F83" s="35">
        <v>0</v>
      </c>
      <c r="G83" s="35">
        <v>0</v>
      </c>
      <c r="H83" s="35">
        <v>0</v>
      </c>
    </row>
    <row r="84" spans="1:8" s="36" customFormat="1" ht="11.5">
      <c r="A84" s="34" t="s">
        <v>301</v>
      </c>
      <c r="B84" s="33" t="s">
        <v>302</v>
      </c>
      <c r="C84" s="34" t="s">
        <v>259</v>
      </c>
      <c r="D84" s="35">
        <v>0</v>
      </c>
      <c r="E84" s="35">
        <v>0</v>
      </c>
      <c r="F84" s="35">
        <v>0</v>
      </c>
      <c r="G84" s="35">
        <v>0</v>
      </c>
      <c r="H84" s="35">
        <v>0</v>
      </c>
    </row>
    <row r="85" spans="1:8" s="36" customFormat="1" ht="11.5">
      <c r="A85" s="34" t="s">
        <v>214</v>
      </c>
      <c r="B85" s="33" t="s">
        <v>213</v>
      </c>
      <c r="C85" s="34" t="s">
        <v>256</v>
      </c>
      <c r="D85" s="35">
        <v>35</v>
      </c>
      <c r="E85" s="35">
        <v>38</v>
      </c>
      <c r="F85" s="35">
        <v>3</v>
      </c>
      <c r="G85" s="35">
        <v>10</v>
      </c>
      <c r="H85" s="35">
        <v>13</v>
      </c>
    </row>
    <row r="86" spans="1:8" s="36" customFormat="1" ht="11.5">
      <c r="A86" s="34" t="s">
        <v>223</v>
      </c>
      <c r="B86" s="33" t="s">
        <v>222</v>
      </c>
      <c r="C86" s="34" t="s">
        <v>256</v>
      </c>
      <c r="D86" s="35">
        <v>9</v>
      </c>
      <c r="E86" s="35">
        <v>10</v>
      </c>
      <c r="F86" s="35">
        <v>1</v>
      </c>
      <c r="G86" s="35">
        <v>0</v>
      </c>
      <c r="H86" s="35">
        <v>1</v>
      </c>
    </row>
    <row r="87" spans="1:8" s="36" customFormat="1" ht="11.5">
      <c r="A87" s="34" t="s">
        <v>136</v>
      </c>
      <c r="B87" s="33" t="s">
        <v>135</v>
      </c>
      <c r="C87" s="34" t="s">
        <v>256</v>
      </c>
      <c r="D87" s="35">
        <v>0</v>
      </c>
      <c r="E87" s="35">
        <v>0</v>
      </c>
      <c r="F87" s="35">
        <v>0</v>
      </c>
      <c r="G87" s="35">
        <v>0</v>
      </c>
      <c r="H87" s="35">
        <v>0</v>
      </c>
    </row>
    <row r="88" spans="1:8" s="36" customFormat="1" ht="11.5">
      <c r="A88" s="34" t="s">
        <v>303</v>
      </c>
      <c r="B88" s="33" t="s">
        <v>304</v>
      </c>
      <c r="C88" s="34" t="s">
        <v>259</v>
      </c>
      <c r="D88" s="35">
        <v>20</v>
      </c>
      <c r="E88" s="35">
        <v>24</v>
      </c>
      <c r="F88" s="35">
        <v>4</v>
      </c>
      <c r="G88" s="35">
        <v>0</v>
      </c>
      <c r="H88" s="35">
        <v>4</v>
      </c>
    </row>
    <row r="89" spans="1:8" s="36" customFormat="1" ht="11.5">
      <c r="A89" s="34" t="s">
        <v>235</v>
      </c>
      <c r="B89" s="33" t="s">
        <v>234</v>
      </c>
      <c r="C89" s="34" t="s">
        <v>256</v>
      </c>
      <c r="D89" s="35">
        <v>0</v>
      </c>
      <c r="E89" s="35">
        <v>0</v>
      </c>
      <c r="F89" s="35">
        <v>0</v>
      </c>
      <c r="G89" s="35">
        <v>0</v>
      </c>
      <c r="H89" s="35">
        <v>0</v>
      </c>
    </row>
    <row r="90" spans="1:8" s="36" customFormat="1" ht="11.5">
      <c r="A90" s="34" t="s">
        <v>181</v>
      </c>
      <c r="B90" s="33" t="s">
        <v>180</v>
      </c>
      <c r="C90" s="34" t="s">
        <v>256</v>
      </c>
      <c r="D90" s="35">
        <v>0</v>
      </c>
      <c r="E90" s="35">
        <v>0</v>
      </c>
      <c r="F90" s="35">
        <v>0</v>
      </c>
      <c r="G90" s="35">
        <v>0</v>
      </c>
      <c r="H90" s="35">
        <v>0</v>
      </c>
    </row>
    <row r="91" spans="1:8" s="36" customFormat="1" ht="11.5">
      <c r="A91" s="34" t="s">
        <v>305</v>
      </c>
      <c r="B91" s="33" t="s">
        <v>306</v>
      </c>
      <c r="C91" s="34" t="s">
        <v>259</v>
      </c>
      <c r="D91" s="35">
        <v>30</v>
      </c>
      <c r="E91" s="35">
        <v>34</v>
      </c>
      <c r="F91" s="35">
        <v>4</v>
      </c>
      <c r="G91" s="35">
        <v>10</v>
      </c>
      <c r="H91" s="35">
        <v>14</v>
      </c>
    </row>
    <row r="92" spans="1:8" s="36" customFormat="1" ht="11.5">
      <c r="A92" s="34" t="s">
        <v>307</v>
      </c>
      <c r="B92" s="33" t="s">
        <v>308</v>
      </c>
      <c r="C92" s="34" t="s">
        <v>259</v>
      </c>
      <c r="D92" s="35">
        <v>2</v>
      </c>
      <c r="E92" s="35">
        <v>3</v>
      </c>
      <c r="F92" s="35">
        <v>1</v>
      </c>
      <c r="G92" s="35">
        <v>0</v>
      </c>
      <c r="H92" s="35">
        <v>1</v>
      </c>
    </row>
    <row r="93" spans="1:8" s="36" customFormat="1" ht="11.5">
      <c r="A93" s="34" t="s">
        <v>309</v>
      </c>
      <c r="B93" s="33" t="s">
        <v>310</v>
      </c>
      <c r="C93" s="34" t="s">
        <v>259</v>
      </c>
      <c r="D93" s="35">
        <v>13</v>
      </c>
      <c r="E93" s="35">
        <v>15</v>
      </c>
      <c r="F93" s="35">
        <v>2</v>
      </c>
      <c r="G93" s="35">
        <v>0</v>
      </c>
      <c r="H93" s="35">
        <v>2</v>
      </c>
    </row>
    <row r="94" spans="1:8" s="36" customFormat="1" ht="11.5">
      <c r="A94" s="34" t="s">
        <v>311</v>
      </c>
      <c r="B94" s="33" t="s">
        <v>312</v>
      </c>
      <c r="C94" s="34" t="s">
        <v>259</v>
      </c>
      <c r="D94" s="35">
        <v>5</v>
      </c>
      <c r="E94" s="35">
        <v>5</v>
      </c>
      <c r="F94" s="35">
        <v>0</v>
      </c>
      <c r="G94" s="35">
        <v>0</v>
      </c>
      <c r="H94" s="35">
        <v>0</v>
      </c>
    </row>
    <row r="95" spans="1:8" s="36" customFormat="1" ht="11.5">
      <c r="A95" s="34" t="s">
        <v>232</v>
      </c>
      <c r="B95" s="33" t="s">
        <v>231</v>
      </c>
      <c r="C95" s="34" t="s">
        <v>256</v>
      </c>
      <c r="D95" s="35">
        <v>3</v>
      </c>
      <c r="E95" s="35">
        <v>3</v>
      </c>
      <c r="F95" s="35">
        <v>0</v>
      </c>
      <c r="G95" s="35">
        <v>0</v>
      </c>
      <c r="H95" s="35">
        <v>0</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0</v>
      </c>
      <c r="E97" s="35">
        <v>0</v>
      </c>
      <c r="F97" s="35">
        <v>0</v>
      </c>
      <c r="G97" s="35">
        <v>0</v>
      </c>
      <c r="H97" s="35">
        <v>0</v>
      </c>
    </row>
    <row r="98" spans="1:8" s="36" customFormat="1" ht="11.5">
      <c r="A98" s="34" t="s">
        <v>317</v>
      </c>
      <c r="B98" s="33" t="s">
        <v>318</v>
      </c>
      <c r="C98" s="34" t="s">
        <v>259</v>
      </c>
      <c r="D98" s="35">
        <v>60</v>
      </c>
      <c r="E98" s="35">
        <v>62</v>
      </c>
      <c r="F98" s="35">
        <v>2</v>
      </c>
      <c r="G98" s="35">
        <v>10</v>
      </c>
      <c r="H98" s="35">
        <v>12</v>
      </c>
    </row>
    <row r="99" spans="1:8" s="36" customFormat="1" ht="11.5">
      <c r="A99" s="34" t="s">
        <v>190</v>
      </c>
      <c r="B99" s="33" t="s">
        <v>189</v>
      </c>
      <c r="C99" s="34" t="s">
        <v>256</v>
      </c>
      <c r="D99" s="35">
        <v>0</v>
      </c>
      <c r="E99" s="35">
        <v>0</v>
      </c>
      <c r="F99" s="35">
        <v>0</v>
      </c>
      <c r="G99" s="35">
        <v>0</v>
      </c>
      <c r="H99" s="35">
        <v>0</v>
      </c>
    </row>
    <row r="100" spans="1:8" s="36" customFormat="1" ht="11.5">
      <c r="A100" s="34" t="s">
        <v>196</v>
      </c>
      <c r="B100" s="33" t="s">
        <v>195</v>
      </c>
      <c r="C100" s="34" t="s">
        <v>256</v>
      </c>
      <c r="D100" s="35">
        <v>12</v>
      </c>
      <c r="E100" s="35">
        <v>11</v>
      </c>
      <c r="F100" s="35">
        <v>-1</v>
      </c>
      <c r="G100" s="35">
        <v>0</v>
      </c>
      <c r="H100" s="35">
        <v>-1</v>
      </c>
    </row>
    <row r="101" spans="1:8" s="36" customFormat="1" ht="11.5">
      <c r="A101" s="34" t="s">
        <v>319</v>
      </c>
      <c r="B101" s="33" t="s">
        <v>320</v>
      </c>
      <c r="C101" s="34" t="s">
        <v>259</v>
      </c>
      <c r="D101" s="35">
        <v>15</v>
      </c>
      <c r="E101" s="35">
        <v>16</v>
      </c>
      <c r="F101" s="35">
        <v>1</v>
      </c>
      <c r="G101" s="35">
        <v>0</v>
      </c>
      <c r="H101" s="35">
        <v>1</v>
      </c>
    </row>
    <row r="102" spans="1:8" s="36" customFormat="1" ht="11.5">
      <c r="A102" s="34" t="s">
        <v>321</v>
      </c>
      <c r="B102" s="33" t="s">
        <v>322</v>
      </c>
      <c r="C102" s="34" t="s">
        <v>259</v>
      </c>
      <c r="D102" s="35">
        <v>7</v>
      </c>
      <c r="E102" s="35">
        <v>7</v>
      </c>
      <c r="F102" s="35">
        <v>0</v>
      </c>
      <c r="G102" s="35">
        <v>0</v>
      </c>
      <c r="H102" s="35">
        <v>0</v>
      </c>
    </row>
    <row r="103" spans="1:8" s="36" customFormat="1" ht="11.5">
      <c r="A103" s="34" t="s">
        <v>323</v>
      </c>
      <c r="B103" s="33" t="s">
        <v>324</v>
      </c>
      <c r="C103" s="34" t="s">
        <v>259</v>
      </c>
      <c r="D103" s="35">
        <v>0</v>
      </c>
      <c r="E103" s="35">
        <v>0</v>
      </c>
      <c r="F103" s="35">
        <v>0</v>
      </c>
      <c r="G103" s="35">
        <v>0</v>
      </c>
      <c r="H103" s="35">
        <v>0</v>
      </c>
    </row>
    <row r="104" spans="1:8" s="36" customFormat="1" ht="11.5">
      <c r="A104" s="34" t="s">
        <v>118</v>
      </c>
      <c r="B104" s="33" t="s">
        <v>117</v>
      </c>
      <c r="C104" s="34" t="s">
        <v>256</v>
      </c>
      <c r="D104" s="35">
        <v>0</v>
      </c>
      <c r="E104" s="35">
        <v>0</v>
      </c>
      <c r="F104" s="35">
        <v>0</v>
      </c>
      <c r="G104" s="35">
        <v>0</v>
      </c>
      <c r="H104" s="35">
        <v>0</v>
      </c>
    </row>
    <row r="105" spans="1:8" s="36" customFormat="1" ht="11.5">
      <c r="A105" s="34" t="s">
        <v>325</v>
      </c>
      <c r="B105" s="33" t="s">
        <v>326</v>
      </c>
      <c r="C105" s="34" t="s">
        <v>259</v>
      </c>
      <c r="D105" s="35">
        <v>27</v>
      </c>
      <c r="E105" s="35">
        <v>28</v>
      </c>
      <c r="F105" s="35">
        <v>1</v>
      </c>
      <c r="G105" s="35">
        <v>9</v>
      </c>
      <c r="H105" s="35">
        <v>10</v>
      </c>
    </row>
    <row r="106" spans="1:8" s="36" customFormat="1" ht="11.5">
      <c r="A106" s="34" t="s">
        <v>142</v>
      </c>
      <c r="B106" s="33" t="s">
        <v>141</v>
      </c>
      <c r="C106" s="34" t="s">
        <v>256</v>
      </c>
      <c r="D106" s="35">
        <v>0</v>
      </c>
      <c r="E106" s="35">
        <v>0</v>
      </c>
      <c r="F106" s="35">
        <v>0</v>
      </c>
      <c r="G106" s="35">
        <v>0</v>
      </c>
      <c r="H106" s="35">
        <v>0</v>
      </c>
    </row>
    <row r="107" spans="1:8" s="36" customFormat="1" ht="11.5">
      <c r="A107" s="34" t="s">
        <v>327</v>
      </c>
      <c r="B107" s="33" t="s">
        <v>328</v>
      </c>
      <c r="C107" s="34" t="s">
        <v>259</v>
      </c>
      <c r="D107" s="35">
        <v>0</v>
      </c>
      <c r="E107" s="35">
        <v>0</v>
      </c>
      <c r="F107" s="35">
        <v>0</v>
      </c>
      <c r="G107" s="35">
        <v>0</v>
      </c>
      <c r="H107" s="35">
        <v>0</v>
      </c>
    </row>
    <row r="108" spans="1:8" s="36" customFormat="1" ht="11.5">
      <c r="A108" s="34" t="s">
        <v>329</v>
      </c>
      <c r="B108" s="33" t="s">
        <v>330</v>
      </c>
      <c r="C108" s="34" t="s">
        <v>259</v>
      </c>
      <c r="D108" s="35">
        <v>0</v>
      </c>
      <c r="E108" s="35">
        <v>0</v>
      </c>
      <c r="F108" s="35">
        <v>0</v>
      </c>
      <c r="G108" s="35">
        <v>0</v>
      </c>
      <c r="H108" s="35">
        <v>0</v>
      </c>
    </row>
    <row r="109" spans="1:8" s="36" customFormat="1" ht="11.5">
      <c r="A109" s="34" t="s">
        <v>331</v>
      </c>
      <c r="B109" s="33" t="s">
        <v>332</v>
      </c>
      <c r="C109" s="34" t="s">
        <v>259</v>
      </c>
      <c r="D109" s="35">
        <v>5</v>
      </c>
      <c r="E109" s="35">
        <v>5</v>
      </c>
      <c r="F109" s="35">
        <v>0</v>
      </c>
      <c r="G109" s="35">
        <v>0</v>
      </c>
      <c r="H109" s="35">
        <v>0</v>
      </c>
    </row>
    <row r="110" spans="1:8" s="36" customFormat="1" ht="11.5">
      <c r="A110" s="34" t="s">
        <v>333</v>
      </c>
      <c r="B110" s="33" t="s">
        <v>334</v>
      </c>
      <c r="C110" s="34" t="s">
        <v>259</v>
      </c>
      <c r="D110" s="35">
        <v>0</v>
      </c>
      <c r="E110" s="35">
        <v>0</v>
      </c>
      <c r="F110" s="35">
        <v>0</v>
      </c>
      <c r="G110" s="35">
        <v>0</v>
      </c>
      <c r="H110" s="35">
        <v>0</v>
      </c>
    </row>
    <row r="111" spans="1:8" s="36" customFormat="1" ht="11.5">
      <c r="A111" s="34" t="s">
        <v>335</v>
      </c>
      <c r="B111" s="33" t="s">
        <v>336</v>
      </c>
      <c r="C111" s="34" t="s">
        <v>259</v>
      </c>
      <c r="D111" s="35">
        <v>17</v>
      </c>
      <c r="E111" s="35">
        <v>21</v>
      </c>
      <c r="F111" s="35">
        <v>4</v>
      </c>
      <c r="G111" s="35">
        <v>8</v>
      </c>
      <c r="H111" s="35">
        <v>12</v>
      </c>
    </row>
    <row r="112" spans="1:8" s="36" customFormat="1" ht="11.5">
      <c r="A112" s="34" t="s">
        <v>70</v>
      </c>
      <c r="B112" s="33" t="s">
        <v>69</v>
      </c>
      <c r="C112" s="34" t="s">
        <v>256</v>
      </c>
      <c r="D112" s="35">
        <v>34</v>
      </c>
      <c r="E112" s="35">
        <v>37</v>
      </c>
      <c r="F112" s="35">
        <v>3</v>
      </c>
      <c r="G112" s="35">
        <v>10</v>
      </c>
      <c r="H112" s="35">
        <v>13</v>
      </c>
    </row>
    <row r="113" spans="1:9" s="36" customFormat="1" ht="11.5">
      <c r="A113" s="34" t="s">
        <v>337</v>
      </c>
      <c r="B113" s="33" t="s">
        <v>338</v>
      </c>
      <c r="C113" s="34" t="s">
        <v>259</v>
      </c>
      <c r="D113" s="35">
        <v>0</v>
      </c>
      <c r="E113" s="35">
        <v>0</v>
      </c>
      <c r="F113" s="35">
        <v>0</v>
      </c>
      <c r="G113" s="35">
        <v>0</v>
      </c>
      <c r="H113" s="35">
        <v>0</v>
      </c>
    </row>
    <row r="114" spans="1:9" s="36" customFormat="1" ht="11.5">
      <c r="A114" s="34"/>
      <c r="B114" s="33" t="s">
        <v>339</v>
      </c>
      <c r="C114" s="37" t="s">
        <v>259</v>
      </c>
      <c r="D114" s="35">
        <v>450</v>
      </c>
      <c r="E114" s="35">
        <v>490</v>
      </c>
      <c r="F114" s="35">
        <v>40</v>
      </c>
      <c r="G114" s="35">
        <v>67</v>
      </c>
      <c r="H114" s="35">
        <v>107</v>
      </c>
    </row>
    <row r="115" spans="1:9" s="2" customFormat="1" ht="11.5">
      <c r="A115" s="5"/>
      <c r="D115" s="5"/>
      <c r="E115" s="8"/>
      <c r="F115" s="8"/>
      <c r="G115" s="8"/>
      <c r="H115" s="8"/>
      <c r="I115" s="8"/>
    </row>
    <row r="116" spans="1:9" s="2" customFormat="1" ht="11.5">
      <c r="A116" s="5"/>
      <c r="B116" s="1"/>
      <c r="D116" s="5"/>
      <c r="E116" s="8"/>
      <c r="F116" s="8"/>
      <c r="G116" s="8"/>
      <c r="H116" s="8"/>
      <c r="I116" s="8"/>
    </row>
    <row r="117" spans="1:9" s="2" customFormat="1" ht="11.5">
      <c r="A117" s="5"/>
      <c r="D117" s="5"/>
      <c r="E117" s="8"/>
      <c r="F117" s="8"/>
      <c r="G117" s="8"/>
      <c r="H117" s="8"/>
      <c r="I117" s="8"/>
    </row>
    <row r="118" spans="1:9" s="2" customFormat="1" ht="11.5">
      <c r="A118" s="5"/>
      <c r="D118" s="5"/>
      <c r="E118" s="8"/>
      <c r="F118" s="8"/>
      <c r="G118" s="8"/>
      <c r="H118" s="8"/>
      <c r="I118" s="8"/>
    </row>
    <row r="119" spans="1:9" s="2" customFormat="1" ht="11.5">
      <c r="A119" s="5"/>
      <c r="D119" s="5"/>
      <c r="E119" s="8"/>
      <c r="F119" s="8"/>
      <c r="G119" s="8"/>
      <c r="H119" s="8"/>
      <c r="I119" s="8"/>
    </row>
    <row r="120" spans="1:9" s="2" customFormat="1" ht="11.5">
      <c r="A120" s="5"/>
      <c r="D120" s="5"/>
      <c r="E120" s="8"/>
      <c r="F120" s="8"/>
      <c r="G120" s="8"/>
      <c r="H120" s="8"/>
      <c r="I120" s="8"/>
    </row>
    <row r="121" spans="1:9" s="2" customFormat="1" ht="11.5">
      <c r="A121" s="5"/>
      <c r="D121" s="5"/>
      <c r="E121" s="8"/>
      <c r="F121" s="8"/>
      <c r="G121" s="8"/>
      <c r="H121" s="8"/>
      <c r="I121" s="8"/>
    </row>
    <row r="122" spans="1:9" s="2" customFormat="1" ht="11.5">
      <c r="A122" s="5"/>
      <c r="D122" s="5"/>
      <c r="E122" s="8"/>
      <c r="F122" s="8"/>
      <c r="G122" s="8"/>
      <c r="H122" s="8"/>
      <c r="I122" s="8"/>
    </row>
    <row r="123" spans="1:9" s="2" customFormat="1" ht="11.5">
      <c r="A123" s="5"/>
      <c r="D123" s="5"/>
      <c r="E123" s="8"/>
      <c r="F123" s="8"/>
      <c r="G123" s="8"/>
      <c r="H123" s="8"/>
      <c r="I123" s="8"/>
    </row>
    <row r="124" spans="1:9" s="2" customFormat="1" ht="11.5">
      <c r="A124" s="5"/>
      <c r="D124" s="5"/>
      <c r="E124" s="8"/>
      <c r="F124" s="8"/>
      <c r="G124" s="8"/>
      <c r="H124" s="8"/>
      <c r="I124" s="8"/>
    </row>
    <row r="125" spans="1:9" s="2" customFormat="1" ht="11.5">
      <c r="A125" s="5"/>
      <c r="D125" s="5"/>
      <c r="E125" s="8"/>
      <c r="F125" s="8"/>
      <c r="G125" s="8"/>
      <c r="H125" s="8"/>
      <c r="I125" s="8"/>
    </row>
    <row r="126" spans="1:9" s="2" customFormat="1" ht="11.5">
      <c r="A126" s="5"/>
      <c r="D126" s="5"/>
      <c r="E126" s="8"/>
      <c r="F126" s="8"/>
      <c r="G126" s="8"/>
      <c r="H126" s="8"/>
      <c r="I126" s="8"/>
    </row>
    <row r="127" spans="1:9" s="2" customFormat="1" ht="11.5">
      <c r="A127" s="5"/>
      <c r="D127" s="5"/>
      <c r="E127" s="8"/>
      <c r="F127" s="8"/>
      <c r="G127" s="8"/>
      <c r="H127" s="8"/>
      <c r="I127" s="8"/>
    </row>
    <row r="128" spans="1:9" s="2" customFormat="1" ht="11.5">
      <c r="A128" s="5"/>
      <c r="D128" s="5"/>
      <c r="E128" s="8"/>
      <c r="F128" s="8"/>
      <c r="G128" s="8"/>
      <c r="H128" s="8"/>
      <c r="I128" s="8"/>
    </row>
    <row r="129" spans="1:9" s="2" customFormat="1" ht="11.5">
      <c r="A129" s="5"/>
      <c r="D129" s="5"/>
      <c r="E129" s="8"/>
      <c r="F129" s="8"/>
      <c r="G129" s="8"/>
      <c r="H129" s="8"/>
      <c r="I129" s="8"/>
    </row>
    <row r="130" spans="1:9" s="2" customFormat="1" ht="11.5">
      <c r="A130" s="5"/>
      <c r="D130" s="5"/>
      <c r="E130" s="8"/>
      <c r="F130" s="8"/>
      <c r="G130" s="8"/>
      <c r="H130" s="8"/>
      <c r="I130" s="8"/>
    </row>
    <row r="131" spans="1:9" s="2" customFormat="1" ht="11.5">
      <c r="A131" s="5"/>
      <c r="D131" s="5"/>
      <c r="E131" s="8"/>
      <c r="F131" s="8"/>
      <c r="G131" s="8"/>
      <c r="H131" s="8"/>
      <c r="I131" s="8"/>
    </row>
    <row r="132" spans="1:9" s="2" customFormat="1" ht="11.5">
      <c r="A132" s="5"/>
      <c r="D132" s="5"/>
      <c r="E132" s="8"/>
      <c r="F132" s="8"/>
      <c r="G132" s="8"/>
      <c r="H132" s="8"/>
      <c r="I132" s="8"/>
    </row>
    <row r="133" spans="1:9" s="2" customFormat="1" ht="11.5">
      <c r="A133" s="5"/>
      <c r="D133" s="5"/>
      <c r="E133" s="8"/>
      <c r="F133" s="8"/>
      <c r="G133" s="8"/>
      <c r="H133" s="8"/>
      <c r="I133" s="8"/>
    </row>
    <row r="134" spans="1:9" s="2" customFormat="1" ht="11.5">
      <c r="A134" s="5"/>
      <c r="D134" s="5"/>
      <c r="E134" s="8"/>
      <c r="F134" s="8"/>
      <c r="G134" s="8"/>
      <c r="H134" s="8"/>
      <c r="I134" s="8"/>
    </row>
    <row r="135" spans="1:9" s="2" customFormat="1" ht="11.5">
      <c r="A135" s="5"/>
      <c r="D135" s="5"/>
      <c r="E135" s="8"/>
      <c r="F135" s="8"/>
      <c r="G135" s="8"/>
      <c r="H135" s="8"/>
      <c r="I135" s="8"/>
    </row>
    <row r="136" spans="1:9" s="2" customFormat="1" ht="11.5">
      <c r="A136" s="5"/>
      <c r="D136" s="5"/>
      <c r="E136" s="8"/>
      <c r="F136" s="8"/>
      <c r="G136" s="8"/>
      <c r="H136" s="8"/>
      <c r="I136" s="8"/>
    </row>
    <row r="137" spans="1:9" s="2" customFormat="1" ht="11.5">
      <c r="A137" s="5"/>
      <c r="D137" s="5"/>
      <c r="E137" s="8"/>
      <c r="F137" s="8"/>
      <c r="G137" s="8"/>
      <c r="H137" s="8"/>
      <c r="I137" s="8"/>
    </row>
    <row r="138" spans="1:9" s="2" customFormat="1" ht="11.5">
      <c r="A138" s="5"/>
      <c r="D138" s="5"/>
      <c r="E138" s="8"/>
      <c r="F138" s="8"/>
      <c r="G138" s="8"/>
      <c r="H138" s="8"/>
      <c r="I138" s="8"/>
    </row>
    <row r="139" spans="1:9" s="2" customFormat="1" ht="11.5">
      <c r="A139" s="5"/>
      <c r="D139" s="5"/>
      <c r="E139" s="8"/>
      <c r="F139" s="8"/>
      <c r="G139" s="8"/>
      <c r="H139" s="8"/>
      <c r="I139" s="8"/>
    </row>
    <row r="140" spans="1:9" s="2" customFormat="1" ht="11.5">
      <c r="A140" s="5"/>
      <c r="D140" s="5"/>
      <c r="E140" s="8"/>
      <c r="F140" s="8"/>
      <c r="G140" s="8"/>
      <c r="H140" s="8"/>
      <c r="I140" s="8"/>
    </row>
    <row r="141" spans="1:9" s="2" customFormat="1" ht="11.5">
      <c r="A141" s="5"/>
      <c r="D141" s="5"/>
      <c r="E141" s="8"/>
      <c r="F141" s="8"/>
      <c r="G141" s="8"/>
      <c r="H141" s="8"/>
      <c r="I141" s="8"/>
    </row>
    <row r="142" spans="1:9" s="2" customFormat="1" ht="11.5">
      <c r="A142" s="5"/>
      <c r="D142" s="5"/>
      <c r="E142" s="8"/>
      <c r="F142" s="8"/>
      <c r="G142" s="8"/>
      <c r="H142" s="8"/>
      <c r="I142" s="8"/>
    </row>
    <row r="143" spans="1:9" s="2" customFormat="1" ht="11.5">
      <c r="A143" s="5"/>
      <c r="D143" s="5"/>
      <c r="E143" s="8"/>
      <c r="F143" s="8"/>
      <c r="G143" s="8"/>
      <c r="H143" s="8"/>
      <c r="I143" s="8"/>
    </row>
    <row r="144" spans="1:9" s="2" customFormat="1" ht="11.5">
      <c r="A144" s="5"/>
      <c r="D144" s="5"/>
      <c r="E144" s="8"/>
      <c r="F144" s="8"/>
      <c r="G144" s="8"/>
      <c r="H144" s="8"/>
      <c r="I144" s="8"/>
    </row>
    <row r="145" spans="1:9" s="2" customFormat="1" ht="11.5">
      <c r="A145" s="5"/>
      <c r="D145" s="5"/>
      <c r="E145" s="8"/>
      <c r="F145" s="8"/>
      <c r="G145" s="8"/>
      <c r="H145" s="8"/>
      <c r="I145" s="8"/>
    </row>
    <row r="146" spans="1:9" s="2" customFormat="1" ht="11.5">
      <c r="A146" s="5"/>
      <c r="D146" s="5"/>
      <c r="E146" s="8"/>
      <c r="F146" s="8"/>
      <c r="G146" s="8"/>
      <c r="H146" s="8"/>
      <c r="I146" s="8"/>
    </row>
    <row r="147" spans="1:9" s="2" customFormat="1" ht="11.5">
      <c r="A147" s="5"/>
      <c r="D147" s="5"/>
      <c r="E147" s="8"/>
      <c r="F147" s="8"/>
      <c r="G147" s="8"/>
      <c r="H147" s="8"/>
      <c r="I147" s="8"/>
    </row>
    <row r="148" spans="1:9" s="2" customFormat="1" ht="11.5">
      <c r="A148" s="5"/>
      <c r="D148" s="5"/>
      <c r="E148" s="8"/>
      <c r="F148" s="8"/>
      <c r="G148" s="8"/>
      <c r="H148" s="8"/>
      <c r="I148" s="8"/>
    </row>
    <row r="149" spans="1:9" s="2" customFormat="1" ht="11.5">
      <c r="A149" s="5"/>
      <c r="D149" s="5"/>
      <c r="E149" s="8"/>
      <c r="F149" s="8"/>
      <c r="G149" s="8"/>
      <c r="H149" s="8"/>
      <c r="I149" s="8"/>
    </row>
    <row r="150" spans="1:9" s="2" customFormat="1" ht="11.5">
      <c r="A150" s="5"/>
      <c r="D150" s="5"/>
      <c r="E150" s="8"/>
      <c r="F150" s="8"/>
      <c r="G150" s="8"/>
      <c r="H150" s="8"/>
      <c r="I150" s="8"/>
    </row>
    <row r="151" spans="1:9" s="2" customFormat="1" ht="11.5">
      <c r="A151" s="5"/>
      <c r="D151" s="5"/>
      <c r="E151" s="8"/>
      <c r="F151" s="8"/>
      <c r="G151" s="8"/>
      <c r="H151" s="8"/>
      <c r="I151" s="8"/>
    </row>
    <row r="152" spans="1:9" s="2" customFormat="1" ht="11.5">
      <c r="A152" s="5"/>
      <c r="D152" s="5"/>
      <c r="E152" s="8"/>
      <c r="F152" s="8"/>
      <c r="G152" s="8"/>
      <c r="H152" s="8"/>
      <c r="I152" s="8"/>
    </row>
    <row r="153" spans="1:9" s="2" customFormat="1" ht="11.5">
      <c r="A153" s="5"/>
      <c r="D153" s="5"/>
      <c r="E153" s="8"/>
      <c r="F153" s="8"/>
      <c r="G153" s="8"/>
      <c r="H153" s="8"/>
      <c r="I153" s="8"/>
    </row>
    <row r="154" spans="1:9" s="2" customFormat="1" ht="11.5">
      <c r="A154" s="5"/>
      <c r="D154" s="5"/>
      <c r="E154" s="8"/>
      <c r="F154" s="8"/>
      <c r="G154" s="8"/>
      <c r="H154" s="8"/>
      <c r="I154" s="8"/>
    </row>
    <row r="155" spans="1:9" s="2" customFormat="1" ht="11.5">
      <c r="A155" s="5"/>
      <c r="D155" s="5"/>
      <c r="E155" s="8"/>
      <c r="F155" s="8"/>
      <c r="G155" s="8"/>
      <c r="H155" s="8"/>
      <c r="I155" s="8"/>
    </row>
    <row r="156" spans="1:9" s="2" customFormat="1" ht="11.5">
      <c r="A156" s="5"/>
      <c r="D156" s="5"/>
      <c r="E156" s="8"/>
      <c r="F156" s="8"/>
      <c r="G156" s="8"/>
      <c r="H156" s="8"/>
      <c r="I156" s="8"/>
    </row>
    <row r="157" spans="1:9" s="2" customFormat="1" ht="11.5">
      <c r="A157" s="5"/>
      <c r="D157" s="5"/>
      <c r="E157" s="8"/>
      <c r="F157" s="8"/>
      <c r="G157" s="8"/>
      <c r="H157" s="8"/>
      <c r="I157" s="8"/>
    </row>
    <row r="158" spans="1:9" s="2" customFormat="1" ht="11.5">
      <c r="A158" s="5"/>
      <c r="D158" s="5"/>
      <c r="E158" s="8"/>
      <c r="F158" s="8"/>
      <c r="G158" s="8"/>
      <c r="H158" s="8"/>
      <c r="I158" s="8"/>
    </row>
    <row r="159" spans="1:9" s="2" customFormat="1" ht="11.5">
      <c r="A159" s="5"/>
      <c r="D159" s="5"/>
      <c r="E159" s="8"/>
      <c r="F159" s="8"/>
      <c r="G159" s="8"/>
      <c r="H159" s="8"/>
      <c r="I159" s="8"/>
    </row>
    <row r="160" spans="1:9" s="2" customFormat="1" ht="11.5">
      <c r="A160" s="5"/>
      <c r="D160" s="5"/>
      <c r="E160" s="8"/>
      <c r="F160" s="8"/>
      <c r="G160" s="8"/>
      <c r="H160" s="8"/>
      <c r="I160" s="8"/>
    </row>
    <row r="161" spans="1:9" s="2" customFormat="1" ht="11.5">
      <c r="A161" s="5"/>
      <c r="D161" s="5"/>
      <c r="E161" s="8"/>
      <c r="F161" s="8"/>
      <c r="G161" s="8"/>
      <c r="H161" s="8"/>
      <c r="I161" s="8"/>
    </row>
    <row r="162" spans="1:9" s="2" customFormat="1" ht="11.5">
      <c r="A162" s="5"/>
      <c r="D162" s="5"/>
      <c r="E162" s="8"/>
      <c r="F162" s="8"/>
      <c r="G162" s="8"/>
      <c r="H162" s="8"/>
      <c r="I162" s="8"/>
    </row>
    <row r="163" spans="1:9" s="2" customFormat="1" ht="11.5">
      <c r="A163" s="5"/>
      <c r="D163" s="5"/>
      <c r="E163" s="8"/>
      <c r="F163" s="8"/>
      <c r="G163" s="8"/>
      <c r="H163" s="8"/>
      <c r="I163" s="8"/>
    </row>
    <row r="164" spans="1:9" s="2" customFormat="1" ht="11.5">
      <c r="A164" s="5"/>
      <c r="D164" s="5"/>
      <c r="E164" s="8"/>
      <c r="F164" s="8"/>
      <c r="G164" s="8"/>
      <c r="H164" s="8"/>
      <c r="I164" s="8"/>
    </row>
    <row r="165" spans="1:9" s="2" customFormat="1" ht="11.5">
      <c r="A165" s="5"/>
      <c r="D165" s="5"/>
      <c r="E165" s="8"/>
      <c r="F165" s="8"/>
      <c r="G165" s="8"/>
      <c r="H165" s="8"/>
      <c r="I165" s="8"/>
    </row>
    <row r="166" spans="1:9" s="2" customFormat="1" ht="11.5">
      <c r="A166" s="5"/>
      <c r="D166" s="5"/>
      <c r="E166" s="8"/>
      <c r="F166" s="8"/>
      <c r="G166" s="8"/>
      <c r="H166" s="8"/>
      <c r="I166" s="8"/>
    </row>
    <row r="167" spans="1:9" s="2" customFormat="1" ht="11.5">
      <c r="A167" s="5"/>
      <c r="D167" s="5"/>
      <c r="E167" s="8"/>
      <c r="F167" s="8"/>
      <c r="G167" s="8"/>
      <c r="H167" s="8"/>
      <c r="I167" s="8"/>
    </row>
    <row r="168" spans="1:9" s="2" customFormat="1" ht="11.5">
      <c r="A168" s="5"/>
      <c r="D168" s="5"/>
      <c r="E168" s="8"/>
      <c r="F168" s="8"/>
      <c r="G168" s="8"/>
      <c r="H168" s="8"/>
      <c r="I168" s="8"/>
    </row>
    <row r="169" spans="1:9" s="2" customFormat="1" ht="11.5">
      <c r="A169" s="5"/>
      <c r="D169" s="5"/>
      <c r="E169" s="8"/>
      <c r="F169" s="8"/>
      <c r="G169" s="8"/>
      <c r="H169" s="8"/>
      <c r="I169" s="8"/>
    </row>
    <row r="170" spans="1:9" s="2" customFormat="1" ht="11.5">
      <c r="A170" s="5"/>
      <c r="D170" s="5"/>
      <c r="E170" s="8"/>
      <c r="F170" s="8"/>
      <c r="G170" s="8"/>
      <c r="H170" s="8"/>
      <c r="I170" s="8"/>
    </row>
    <row r="171" spans="1:9" s="2" customFormat="1" ht="11.5">
      <c r="A171" s="5"/>
      <c r="D171" s="5"/>
      <c r="E171" s="8"/>
      <c r="F171" s="8"/>
      <c r="G171" s="8"/>
      <c r="H171" s="8"/>
      <c r="I171" s="8"/>
    </row>
    <row r="172" spans="1:9" s="2" customFormat="1" ht="11.5">
      <c r="A172" s="5"/>
      <c r="D172" s="5"/>
      <c r="E172" s="8"/>
      <c r="F172" s="8"/>
      <c r="G172" s="8"/>
      <c r="H172" s="8"/>
      <c r="I172" s="8"/>
    </row>
    <row r="173" spans="1:9" s="2" customFormat="1" ht="11.5">
      <c r="A173" s="5"/>
      <c r="D173" s="5"/>
      <c r="E173" s="8"/>
      <c r="F173" s="8"/>
      <c r="G173" s="8"/>
      <c r="H173" s="8"/>
      <c r="I173" s="8"/>
    </row>
    <row r="174" spans="1:9" s="2" customFormat="1" ht="11.5">
      <c r="A174" s="5"/>
      <c r="D174" s="5"/>
      <c r="E174" s="8"/>
      <c r="F174" s="8"/>
      <c r="G174" s="8"/>
      <c r="H174" s="8"/>
      <c r="I174" s="8"/>
    </row>
    <row r="175" spans="1:9" s="2" customFormat="1" ht="11.5">
      <c r="A175" s="5"/>
      <c r="D175" s="5"/>
      <c r="E175" s="8"/>
      <c r="F175" s="8"/>
      <c r="G175" s="8"/>
      <c r="H175" s="8"/>
      <c r="I175" s="8"/>
    </row>
    <row r="176" spans="1:9" s="2" customFormat="1" ht="11.5">
      <c r="A176" s="5"/>
      <c r="D176" s="5"/>
      <c r="E176" s="8"/>
      <c r="F176" s="8"/>
      <c r="G176" s="8"/>
      <c r="H176" s="8"/>
      <c r="I176" s="8"/>
    </row>
    <row r="177" spans="1:9" s="2" customFormat="1" ht="11.5">
      <c r="A177" s="5"/>
      <c r="D177" s="5"/>
      <c r="E177" s="8"/>
      <c r="F177" s="8"/>
      <c r="G177" s="8"/>
      <c r="H177" s="8"/>
      <c r="I177" s="8"/>
    </row>
    <row r="178" spans="1:9" s="2" customFormat="1" ht="11.5">
      <c r="A178" s="5"/>
      <c r="D178" s="5"/>
      <c r="E178" s="8"/>
      <c r="F178" s="8"/>
      <c r="G178" s="8"/>
      <c r="H178" s="8"/>
      <c r="I178" s="8"/>
    </row>
    <row r="179" spans="1:9" s="2" customFormat="1" ht="11.5">
      <c r="A179" s="5"/>
      <c r="D179" s="5"/>
      <c r="E179" s="8"/>
      <c r="F179" s="8"/>
      <c r="G179" s="8"/>
      <c r="H179" s="8"/>
      <c r="I179" s="8"/>
    </row>
    <row r="180" spans="1:9" s="2" customFormat="1" ht="11.5">
      <c r="A180" s="5"/>
      <c r="D180" s="5"/>
      <c r="E180" s="8"/>
      <c r="F180" s="8"/>
      <c r="G180" s="8"/>
      <c r="H180" s="8"/>
      <c r="I180" s="8"/>
    </row>
    <row r="181" spans="1:9" s="2" customFormat="1" ht="11.5">
      <c r="A181" s="5"/>
      <c r="D181" s="5"/>
      <c r="E181" s="8"/>
      <c r="F181" s="8"/>
      <c r="G181" s="8"/>
      <c r="H181" s="8"/>
      <c r="I181" s="8"/>
    </row>
    <row r="182" spans="1:9" s="2" customFormat="1" ht="11.5">
      <c r="A182" s="5"/>
      <c r="D182" s="5"/>
      <c r="E182" s="8"/>
      <c r="F182" s="8"/>
      <c r="G182" s="8"/>
      <c r="H182" s="8"/>
      <c r="I182" s="8"/>
    </row>
    <row r="183" spans="1:9" s="2" customFormat="1" ht="11.5">
      <c r="A183" s="5"/>
      <c r="D183" s="5"/>
      <c r="E183" s="8"/>
      <c r="F183" s="8"/>
      <c r="G183" s="8"/>
      <c r="H183" s="8"/>
      <c r="I183" s="8"/>
    </row>
    <row r="184" spans="1:9" s="2" customFormat="1" ht="11.5">
      <c r="A184" s="5"/>
      <c r="D184" s="5"/>
      <c r="E184" s="8"/>
      <c r="F184" s="8"/>
      <c r="G184" s="8"/>
      <c r="H184" s="8"/>
      <c r="I184" s="8"/>
    </row>
    <row r="185" spans="1:9" s="2" customFormat="1" ht="11.5">
      <c r="A185" s="5"/>
      <c r="D185" s="5"/>
      <c r="E185" s="8"/>
      <c r="F185" s="8"/>
      <c r="G185" s="8"/>
      <c r="H185" s="8"/>
      <c r="I185" s="8"/>
    </row>
    <row r="186" spans="1:9" s="2" customFormat="1" ht="11.5">
      <c r="A186" s="5"/>
      <c r="D186" s="5"/>
      <c r="E186" s="8"/>
      <c r="F186" s="8"/>
      <c r="G186" s="8"/>
      <c r="H186" s="8"/>
      <c r="I186" s="8"/>
    </row>
    <row r="187" spans="1:9" s="2" customFormat="1" ht="11.5">
      <c r="A187" s="5"/>
      <c r="D187" s="5"/>
      <c r="E187" s="8"/>
      <c r="F187" s="8"/>
      <c r="G187" s="8"/>
      <c r="H187" s="8"/>
      <c r="I187" s="8"/>
    </row>
    <row r="188" spans="1:9" s="2" customFormat="1" ht="11.5">
      <c r="A188" s="5"/>
      <c r="D188" s="5"/>
      <c r="E188" s="8"/>
      <c r="F188" s="8"/>
      <c r="G188" s="8"/>
      <c r="H188" s="8"/>
      <c r="I188" s="8"/>
    </row>
    <row r="189" spans="1:9" s="2" customFormat="1" ht="11.5">
      <c r="A189" s="5"/>
      <c r="D189" s="5"/>
      <c r="E189" s="8"/>
      <c r="F189" s="8"/>
      <c r="G189" s="8"/>
      <c r="H189" s="8"/>
      <c r="I189" s="8"/>
    </row>
    <row r="190" spans="1:9" s="2" customFormat="1" ht="11.5">
      <c r="A190" s="5"/>
      <c r="D190" s="5"/>
      <c r="E190" s="8"/>
      <c r="F190" s="8"/>
      <c r="G190" s="8"/>
      <c r="H190" s="8"/>
      <c r="I190" s="8"/>
    </row>
    <row r="191" spans="1:9" s="2" customFormat="1" ht="11.5">
      <c r="A191" s="5"/>
      <c r="D191" s="5"/>
      <c r="E191" s="15"/>
      <c r="F191" s="15"/>
      <c r="G191" s="15"/>
      <c r="H191" s="15"/>
      <c r="I191" s="15"/>
    </row>
  </sheetData>
  <mergeCells count="9">
    <mergeCell ref="A1:B1"/>
    <mergeCell ref="A3:B3"/>
    <mergeCell ref="A9:B9"/>
    <mergeCell ref="A10:B10"/>
    <mergeCell ref="A11:B11"/>
    <mergeCell ref="A5:H5"/>
    <mergeCell ref="A6:H6"/>
    <mergeCell ref="A4:H4"/>
    <mergeCell ref="A2:B2"/>
  </mergeCell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E6C95-EEAE-4E23-8423-AA4AF3C0DEBE}">
  <dimension ref="A1:I136"/>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349</v>
      </c>
      <c r="B1" s="150"/>
      <c r="C1" s="54"/>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1" t="s">
        <v>247</v>
      </c>
      <c r="B9" s="162"/>
      <c r="C9" s="38"/>
      <c r="D9" s="39" t="s">
        <v>248</v>
      </c>
      <c r="E9" s="39" t="s">
        <v>249</v>
      </c>
      <c r="F9" s="39" t="s">
        <v>250</v>
      </c>
      <c r="G9" s="39" t="s">
        <v>251</v>
      </c>
      <c r="H9" s="40" t="s">
        <v>252</v>
      </c>
      <c r="I9"/>
    </row>
    <row r="10" spans="1:9" s="29" customFormat="1" ht="11.5">
      <c r="A10" s="153" t="s">
        <v>253</v>
      </c>
      <c r="B10" s="154"/>
      <c r="C10" s="27"/>
      <c r="D10" s="28">
        <f>SUM(Table694121726[Environmental Employment in 2019
'[A'] ])</f>
        <v>8097</v>
      </c>
      <c r="E10" s="28">
        <f>SUM(Table694121726[Environmental Employment in 2029
'[B']])</f>
        <v>7850</v>
      </c>
      <c r="F10" s="28">
        <f>+SUM(Table694121726[Expansion Demand by 2029
'[C=B-A']])</f>
        <v>-247</v>
      </c>
      <c r="G10" s="28">
        <f>+SUM(Table694121726[Replacement Demand by 2029
'[D']])</f>
        <v>2239</v>
      </c>
      <c r="H10" s="28">
        <f>+SUM(Table694121726[Net Hiring Requirements by 2029
'[E=C+D']])</f>
        <v>1992</v>
      </c>
    </row>
    <row r="11" spans="1:9" s="29" customFormat="1" ht="11.5">
      <c r="A11" s="155" t="s">
        <v>254</v>
      </c>
      <c r="B11" s="156"/>
      <c r="C11" s="30"/>
      <c r="D11" s="31">
        <f>SUMIF(Table694121726[With Core Environmental Workers?], "Yes", Table694121726[Environmental Employment in 2019
'[A'] ])</f>
        <v>4531</v>
      </c>
      <c r="E11" s="31">
        <f>SUMIF(Table694121726[With Core Environmental Workers?], "Yes", Table694121726[Environmental Employment in 2029
'[B']])</f>
        <v>4334</v>
      </c>
      <c r="F11" s="31">
        <f>SUMIF(Table694121726[With Core Environmental Workers?], "Yes", Table694121726[Expansion Demand by 2029
'[C=B-A']])</f>
        <v>-197</v>
      </c>
      <c r="G11" s="31">
        <f>SUMIF(Table694121726[With Core Environmental Workers?], "Yes", Table694121726[Replacement Demand by 2029
'[D']])</f>
        <v>1306</v>
      </c>
      <c r="H11" s="31">
        <f>SUMIF(Table694121726[With Core Environmental Workers?], "Yes", Table694121726[Net Hiring Requirements by 2029
'[E=C+D']])</f>
        <v>1109</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60</v>
      </c>
      <c r="E14" s="35">
        <v>59</v>
      </c>
      <c r="F14" s="35">
        <v>-1</v>
      </c>
      <c r="G14" s="35">
        <v>30</v>
      </c>
      <c r="H14" s="35">
        <v>29</v>
      </c>
    </row>
    <row r="15" spans="1:9" s="36" customFormat="1" ht="11.5">
      <c r="A15" s="34" t="s">
        <v>257</v>
      </c>
      <c r="B15" s="33" t="s">
        <v>258</v>
      </c>
      <c r="C15" s="34" t="s">
        <v>259</v>
      </c>
      <c r="D15" s="35">
        <v>51</v>
      </c>
      <c r="E15" s="35">
        <v>49</v>
      </c>
      <c r="F15" s="35">
        <v>-2</v>
      </c>
      <c r="G15" s="35">
        <v>25</v>
      </c>
      <c r="H15" s="35">
        <v>23</v>
      </c>
    </row>
    <row r="16" spans="1:9" s="36" customFormat="1" ht="11.5">
      <c r="A16" s="34" t="s">
        <v>82</v>
      </c>
      <c r="B16" s="33" t="s">
        <v>81</v>
      </c>
      <c r="C16" s="34" t="s">
        <v>256</v>
      </c>
      <c r="D16" s="35">
        <v>277</v>
      </c>
      <c r="E16" s="35">
        <v>269</v>
      </c>
      <c r="F16" s="35">
        <v>-8</v>
      </c>
      <c r="G16" s="35">
        <v>135</v>
      </c>
      <c r="H16" s="35">
        <v>127</v>
      </c>
    </row>
    <row r="17" spans="1:8" s="36" customFormat="1" ht="11.5">
      <c r="A17" s="34" t="s">
        <v>208</v>
      </c>
      <c r="B17" s="33" t="s">
        <v>207</v>
      </c>
      <c r="C17" s="34" t="s">
        <v>256</v>
      </c>
      <c r="D17" s="35">
        <v>97</v>
      </c>
      <c r="E17" s="35">
        <v>94</v>
      </c>
      <c r="F17" s="35">
        <v>-3</v>
      </c>
      <c r="G17" s="35">
        <v>50</v>
      </c>
      <c r="H17" s="35">
        <v>47</v>
      </c>
    </row>
    <row r="18" spans="1:8" s="36" customFormat="1" ht="11.5">
      <c r="A18" s="34" t="s">
        <v>127</v>
      </c>
      <c r="B18" s="33" t="s">
        <v>126</v>
      </c>
      <c r="C18" s="34" t="s">
        <v>256</v>
      </c>
      <c r="D18" s="35">
        <v>141</v>
      </c>
      <c r="E18" s="35">
        <v>131</v>
      </c>
      <c r="F18" s="35">
        <v>-10</v>
      </c>
      <c r="G18" s="35">
        <v>68</v>
      </c>
      <c r="H18" s="35">
        <v>58</v>
      </c>
    </row>
    <row r="19" spans="1:8" s="36" customFormat="1" ht="11.5">
      <c r="A19" s="34" t="s">
        <v>260</v>
      </c>
      <c r="B19" s="33" t="s">
        <v>261</v>
      </c>
      <c r="C19" s="34" t="s">
        <v>259</v>
      </c>
      <c r="D19" s="35">
        <v>34</v>
      </c>
      <c r="E19" s="35">
        <v>31</v>
      </c>
      <c r="F19" s="35">
        <v>-3</v>
      </c>
      <c r="G19" s="35">
        <v>10</v>
      </c>
      <c r="H19" s="35">
        <v>7</v>
      </c>
    </row>
    <row r="20" spans="1:8" s="36" customFormat="1" ht="11.5">
      <c r="A20" s="34" t="s">
        <v>262</v>
      </c>
      <c r="B20" s="33" t="s">
        <v>263</v>
      </c>
      <c r="C20" s="34" t="s">
        <v>259</v>
      </c>
      <c r="D20" s="35">
        <v>38</v>
      </c>
      <c r="E20" s="35">
        <v>37</v>
      </c>
      <c r="F20" s="35">
        <v>-1</v>
      </c>
      <c r="G20" s="35">
        <v>11</v>
      </c>
      <c r="H20" s="35">
        <v>10</v>
      </c>
    </row>
    <row r="21" spans="1:8" s="36" customFormat="1" ht="11.5">
      <c r="A21" s="34" t="s">
        <v>264</v>
      </c>
      <c r="B21" s="33" t="s">
        <v>265</v>
      </c>
      <c r="C21" s="34" t="s">
        <v>259</v>
      </c>
      <c r="D21" s="35">
        <v>46</v>
      </c>
      <c r="E21" s="35">
        <v>45</v>
      </c>
      <c r="F21" s="35">
        <v>-1</v>
      </c>
      <c r="G21" s="35">
        <v>20</v>
      </c>
      <c r="H21" s="35">
        <v>19</v>
      </c>
    </row>
    <row r="22" spans="1:8" s="36" customFormat="1" ht="11.5">
      <c r="A22" s="34" t="s">
        <v>199</v>
      </c>
      <c r="B22" s="33" t="s">
        <v>198</v>
      </c>
      <c r="C22" s="34" t="s">
        <v>256</v>
      </c>
      <c r="D22" s="35">
        <v>38</v>
      </c>
      <c r="E22" s="35">
        <v>35</v>
      </c>
      <c r="F22" s="35">
        <v>-3</v>
      </c>
      <c r="G22" s="35">
        <v>10</v>
      </c>
      <c r="H22" s="35">
        <v>7</v>
      </c>
    </row>
    <row r="23" spans="1:8" s="36" customFormat="1" ht="11.5">
      <c r="A23" s="34" t="s">
        <v>166</v>
      </c>
      <c r="B23" s="33" t="s">
        <v>165</v>
      </c>
      <c r="C23" s="34" t="s">
        <v>256</v>
      </c>
      <c r="D23" s="35">
        <v>37</v>
      </c>
      <c r="E23" s="35">
        <v>35</v>
      </c>
      <c r="F23" s="35">
        <v>-2</v>
      </c>
      <c r="G23" s="35">
        <v>10</v>
      </c>
      <c r="H23" s="35">
        <v>8</v>
      </c>
    </row>
    <row r="24" spans="1:8" s="36" customFormat="1" ht="11.5">
      <c r="A24" s="34" t="s">
        <v>115</v>
      </c>
      <c r="B24" s="33" t="s">
        <v>114</v>
      </c>
      <c r="C24" s="34" t="s">
        <v>256</v>
      </c>
      <c r="D24" s="35">
        <v>22</v>
      </c>
      <c r="E24" s="35">
        <v>21</v>
      </c>
      <c r="F24" s="35">
        <v>-1</v>
      </c>
      <c r="G24" s="35">
        <v>10</v>
      </c>
      <c r="H24" s="35">
        <v>9</v>
      </c>
    </row>
    <row r="25" spans="1:8" s="36" customFormat="1" ht="11.5">
      <c r="A25" s="34" t="s">
        <v>193</v>
      </c>
      <c r="B25" s="33" t="s">
        <v>192</v>
      </c>
      <c r="C25" s="34" t="s">
        <v>256</v>
      </c>
      <c r="D25" s="35">
        <v>7</v>
      </c>
      <c r="E25" s="35">
        <v>7</v>
      </c>
      <c r="F25" s="35">
        <v>0</v>
      </c>
      <c r="G25" s="35">
        <v>0</v>
      </c>
      <c r="H25" s="35">
        <v>0</v>
      </c>
    </row>
    <row r="26" spans="1:8" s="36" customFormat="1" ht="11.5">
      <c r="A26" s="34" t="s">
        <v>205</v>
      </c>
      <c r="B26" s="33" t="s">
        <v>204</v>
      </c>
      <c r="C26" s="34" t="s">
        <v>256</v>
      </c>
      <c r="D26" s="35">
        <v>34</v>
      </c>
      <c r="E26" s="35">
        <v>33</v>
      </c>
      <c r="F26" s="35">
        <v>-1</v>
      </c>
      <c r="G26" s="35">
        <v>10</v>
      </c>
      <c r="H26" s="35">
        <v>9</v>
      </c>
    </row>
    <row r="27" spans="1:8" s="36" customFormat="1" ht="11.5">
      <c r="A27" s="34" t="s">
        <v>178</v>
      </c>
      <c r="B27" s="33" t="s">
        <v>177</v>
      </c>
      <c r="C27" s="34" t="s">
        <v>256</v>
      </c>
      <c r="D27" s="35">
        <v>4</v>
      </c>
      <c r="E27" s="35">
        <v>4</v>
      </c>
      <c r="F27" s="35">
        <v>0</v>
      </c>
      <c r="G27" s="35">
        <v>0</v>
      </c>
      <c r="H27" s="35">
        <v>0</v>
      </c>
    </row>
    <row r="28" spans="1:8" s="36" customFormat="1" ht="11.5">
      <c r="A28" s="34" t="s">
        <v>112</v>
      </c>
      <c r="B28" s="33" t="s">
        <v>111</v>
      </c>
      <c r="C28" s="34" t="s">
        <v>256</v>
      </c>
      <c r="D28" s="35">
        <v>63</v>
      </c>
      <c r="E28" s="35">
        <v>62</v>
      </c>
      <c r="F28" s="35">
        <v>-1</v>
      </c>
      <c r="G28" s="35">
        <v>20</v>
      </c>
      <c r="H28" s="35">
        <v>19</v>
      </c>
    </row>
    <row r="29" spans="1:8" s="36" customFormat="1" ht="11.5">
      <c r="A29" s="34" t="s">
        <v>130</v>
      </c>
      <c r="B29" s="33" t="s">
        <v>129</v>
      </c>
      <c r="C29" s="34" t="s">
        <v>256</v>
      </c>
      <c r="D29" s="35">
        <v>7</v>
      </c>
      <c r="E29" s="35">
        <v>6</v>
      </c>
      <c r="F29" s="35">
        <v>-1</v>
      </c>
      <c r="G29" s="35">
        <v>0</v>
      </c>
      <c r="H29" s="35">
        <v>-1</v>
      </c>
    </row>
    <row r="30" spans="1:8" s="36" customFormat="1" ht="11.5">
      <c r="A30" s="34" t="s">
        <v>226</v>
      </c>
      <c r="B30" s="33" t="s">
        <v>225</v>
      </c>
      <c r="C30" s="34" t="s">
        <v>256</v>
      </c>
      <c r="D30" s="35">
        <v>7</v>
      </c>
      <c r="E30" s="35">
        <v>7</v>
      </c>
      <c r="F30" s="35">
        <v>0</v>
      </c>
      <c r="G30" s="35">
        <v>0</v>
      </c>
      <c r="H30" s="35">
        <v>0</v>
      </c>
    </row>
    <row r="31" spans="1:8" s="36" customFormat="1" ht="11.5">
      <c r="A31" s="34" t="s">
        <v>211</v>
      </c>
      <c r="B31" s="33" t="s">
        <v>210</v>
      </c>
      <c r="C31" s="34" t="s">
        <v>256</v>
      </c>
      <c r="D31" s="35">
        <v>2</v>
      </c>
      <c r="E31" s="35">
        <v>1</v>
      </c>
      <c r="F31" s="35">
        <v>-1</v>
      </c>
      <c r="G31" s="35">
        <v>0</v>
      </c>
      <c r="H31" s="35">
        <v>-1</v>
      </c>
    </row>
    <row r="32" spans="1:8" s="36" customFormat="1" ht="11.5">
      <c r="A32" s="34" t="s">
        <v>124</v>
      </c>
      <c r="B32" s="33" t="s">
        <v>123</v>
      </c>
      <c r="C32" s="34" t="s">
        <v>256</v>
      </c>
      <c r="D32" s="35">
        <v>3</v>
      </c>
      <c r="E32" s="35">
        <v>2</v>
      </c>
      <c r="F32" s="35">
        <v>-1</v>
      </c>
      <c r="G32" s="35">
        <v>0</v>
      </c>
      <c r="H32" s="35">
        <v>-1</v>
      </c>
    </row>
    <row r="33" spans="1:8" s="36" customFormat="1" ht="11.5">
      <c r="A33" s="34" t="s">
        <v>229</v>
      </c>
      <c r="B33" s="33" t="s">
        <v>228</v>
      </c>
      <c r="C33" s="34" t="s">
        <v>256</v>
      </c>
      <c r="D33" s="35">
        <v>2</v>
      </c>
      <c r="E33" s="35">
        <v>2</v>
      </c>
      <c r="F33" s="35">
        <v>0</v>
      </c>
      <c r="G33" s="35">
        <v>0</v>
      </c>
      <c r="H33" s="35">
        <v>0</v>
      </c>
    </row>
    <row r="34" spans="1:8" s="36" customFormat="1" ht="11.5">
      <c r="A34" s="34" t="s">
        <v>266</v>
      </c>
      <c r="B34" s="33" t="s">
        <v>267</v>
      </c>
      <c r="C34" s="34" t="s">
        <v>259</v>
      </c>
      <c r="D34" s="35">
        <v>0</v>
      </c>
      <c r="E34" s="35">
        <v>0</v>
      </c>
      <c r="F34" s="35">
        <v>0</v>
      </c>
      <c r="G34" s="35">
        <v>0</v>
      </c>
      <c r="H34" s="35">
        <v>0</v>
      </c>
    </row>
    <row r="35" spans="1:8" s="36" customFormat="1" ht="11.5">
      <c r="A35" s="34" t="s">
        <v>160</v>
      </c>
      <c r="B35" s="33" t="s">
        <v>268</v>
      </c>
      <c r="C35" s="34" t="s">
        <v>256</v>
      </c>
      <c r="D35" s="35">
        <v>227</v>
      </c>
      <c r="E35" s="35">
        <v>187</v>
      </c>
      <c r="F35" s="35">
        <v>-40</v>
      </c>
      <c r="G35" s="35">
        <v>55</v>
      </c>
      <c r="H35" s="35">
        <v>15</v>
      </c>
    </row>
    <row r="36" spans="1:8" s="36" customFormat="1" ht="11.5">
      <c r="A36" s="34" t="s">
        <v>220</v>
      </c>
      <c r="B36" s="33" t="s">
        <v>219</v>
      </c>
      <c r="C36" s="34" t="s">
        <v>256</v>
      </c>
      <c r="D36" s="35">
        <v>40</v>
      </c>
      <c r="E36" s="35">
        <v>39</v>
      </c>
      <c r="F36" s="35">
        <v>-1</v>
      </c>
      <c r="G36" s="35">
        <v>18</v>
      </c>
      <c r="H36" s="35">
        <v>17</v>
      </c>
    </row>
    <row r="37" spans="1:8" s="36" customFormat="1" ht="11.5">
      <c r="A37" s="34" t="s">
        <v>269</v>
      </c>
      <c r="B37" s="33" t="s">
        <v>270</v>
      </c>
      <c r="C37" s="34" t="s">
        <v>259</v>
      </c>
      <c r="D37" s="35">
        <v>60</v>
      </c>
      <c r="E37" s="35">
        <v>54</v>
      </c>
      <c r="F37" s="35">
        <v>-6</v>
      </c>
      <c r="G37" s="35">
        <v>20</v>
      </c>
      <c r="H37" s="35">
        <v>14</v>
      </c>
    </row>
    <row r="38" spans="1:8" s="36" customFormat="1" ht="11.5">
      <c r="A38" s="34" t="s">
        <v>271</v>
      </c>
      <c r="B38" s="33" t="s">
        <v>272</v>
      </c>
      <c r="C38" s="34" t="s">
        <v>259</v>
      </c>
      <c r="D38" s="35">
        <v>0</v>
      </c>
      <c r="E38" s="35">
        <v>0</v>
      </c>
      <c r="F38" s="35">
        <v>0</v>
      </c>
      <c r="G38" s="35">
        <v>0</v>
      </c>
      <c r="H38" s="35">
        <v>0</v>
      </c>
    </row>
    <row r="39" spans="1:8" s="36" customFormat="1" ht="11.5">
      <c r="A39" s="34" t="s">
        <v>175</v>
      </c>
      <c r="B39" s="33" t="s">
        <v>174</v>
      </c>
      <c r="C39" s="34" t="s">
        <v>256</v>
      </c>
      <c r="D39" s="35">
        <v>77</v>
      </c>
      <c r="E39" s="35">
        <v>73</v>
      </c>
      <c r="F39" s="35">
        <v>-4</v>
      </c>
      <c r="G39" s="35">
        <v>30</v>
      </c>
      <c r="H39" s="35">
        <v>26</v>
      </c>
    </row>
    <row r="40" spans="1:8" s="36" customFormat="1" ht="11.5">
      <c r="A40" s="34" t="s">
        <v>88</v>
      </c>
      <c r="B40" s="33" t="s">
        <v>87</v>
      </c>
      <c r="C40" s="34" t="s">
        <v>256</v>
      </c>
      <c r="D40" s="35">
        <v>119</v>
      </c>
      <c r="E40" s="35">
        <v>129</v>
      </c>
      <c r="F40" s="35">
        <v>10</v>
      </c>
      <c r="G40" s="35">
        <v>42</v>
      </c>
      <c r="H40" s="35">
        <v>52</v>
      </c>
    </row>
    <row r="41" spans="1:8" s="36" customFormat="1" ht="11.5">
      <c r="A41" s="34" t="s">
        <v>273</v>
      </c>
      <c r="B41" s="33" t="s">
        <v>274</v>
      </c>
      <c r="C41" s="34" t="s">
        <v>259</v>
      </c>
      <c r="D41" s="35">
        <v>55</v>
      </c>
      <c r="E41" s="35">
        <v>53</v>
      </c>
      <c r="F41" s="35">
        <v>-2</v>
      </c>
      <c r="G41" s="35">
        <v>14</v>
      </c>
      <c r="H41" s="35">
        <v>12</v>
      </c>
    </row>
    <row r="42" spans="1:8" s="36" customFormat="1" ht="11.5">
      <c r="A42" s="34" t="s">
        <v>238</v>
      </c>
      <c r="B42" s="33" t="s">
        <v>237</v>
      </c>
      <c r="C42" s="34" t="s">
        <v>256</v>
      </c>
      <c r="D42" s="35">
        <v>29</v>
      </c>
      <c r="E42" s="35">
        <v>29</v>
      </c>
      <c r="F42" s="35">
        <v>0</v>
      </c>
      <c r="G42" s="35">
        <v>10</v>
      </c>
      <c r="H42" s="35">
        <v>10</v>
      </c>
    </row>
    <row r="43" spans="1:8" s="36" customFormat="1" ht="11.5">
      <c r="A43" s="34" t="s">
        <v>187</v>
      </c>
      <c r="B43" s="33" t="s">
        <v>186</v>
      </c>
      <c r="C43" s="34" t="s">
        <v>256</v>
      </c>
      <c r="D43" s="35">
        <v>44</v>
      </c>
      <c r="E43" s="35">
        <v>43</v>
      </c>
      <c r="F43" s="35">
        <v>-1</v>
      </c>
      <c r="G43" s="35">
        <v>11</v>
      </c>
      <c r="H43" s="35">
        <v>10</v>
      </c>
    </row>
    <row r="44" spans="1:8" s="36" customFormat="1" ht="11.5">
      <c r="A44" s="34" t="s">
        <v>275</v>
      </c>
      <c r="B44" s="33" t="s">
        <v>276</v>
      </c>
      <c r="C44" s="34" t="s">
        <v>259</v>
      </c>
      <c r="D44" s="35">
        <v>21</v>
      </c>
      <c r="E44" s="35">
        <v>21</v>
      </c>
      <c r="F44" s="35">
        <v>0</v>
      </c>
      <c r="G44" s="35">
        <v>0</v>
      </c>
      <c r="H44" s="35">
        <v>0</v>
      </c>
    </row>
    <row r="45" spans="1:8" s="36" customFormat="1" ht="11.5">
      <c r="A45" s="34" t="s">
        <v>277</v>
      </c>
      <c r="B45" s="33" t="s">
        <v>278</v>
      </c>
      <c r="C45" s="34" t="s">
        <v>259</v>
      </c>
      <c r="D45" s="35">
        <v>9</v>
      </c>
      <c r="E45" s="35">
        <v>9</v>
      </c>
      <c r="F45" s="35">
        <v>0</v>
      </c>
      <c r="G45" s="35">
        <v>0</v>
      </c>
      <c r="H45" s="35">
        <v>0</v>
      </c>
    </row>
    <row r="46" spans="1:8" s="36" customFormat="1" ht="11.5">
      <c r="A46" s="34" t="s">
        <v>172</v>
      </c>
      <c r="B46" s="33" t="s">
        <v>171</v>
      </c>
      <c r="C46" s="34" t="s">
        <v>256</v>
      </c>
      <c r="D46" s="35">
        <v>235</v>
      </c>
      <c r="E46" s="35">
        <v>231</v>
      </c>
      <c r="F46" s="35">
        <v>-4</v>
      </c>
      <c r="G46" s="35">
        <v>78</v>
      </c>
      <c r="H46" s="35">
        <v>74</v>
      </c>
    </row>
    <row r="47" spans="1:8" s="36" customFormat="1" ht="11.5">
      <c r="A47" s="34" t="s">
        <v>279</v>
      </c>
      <c r="B47" s="33" t="s">
        <v>280</v>
      </c>
      <c r="C47" s="34" t="s">
        <v>259</v>
      </c>
      <c r="D47" s="35">
        <v>32</v>
      </c>
      <c r="E47" s="35">
        <v>31</v>
      </c>
      <c r="F47" s="35">
        <v>-1</v>
      </c>
      <c r="G47" s="35">
        <v>10</v>
      </c>
      <c r="H47" s="35">
        <v>9</v>
      </c>
    </row>
    <row r="48" spans="1:8" s="36" customFormat="1" ht="11.5">
      <c r="A48" s="34" t="s">
        <v>281</v>
      </c>
      <c r="B48" s="33" t="s">
        <v>282</v>
      </c>
      <c r="C48" s="34" t="s">
        <v>259</v>
      </c>
      <c r="D48" s="35">
        <v>93</v>
      </c>
      <c r="E48" s="35">
        <v>89</v>
      </c>
      <c r="F48" s="35">
        <v>-4</v>
      </c>
      <c r="G48" s="35">
        <v>30</v>
      </c>
      <c r="H48" s="35">
        <v>26</v>
      </c>
    </row>
    <row r="49" spans="1:8" s="36" customFormat="1" ht="11.5">
      <c r="A49" s="34" t="s">
        <v>283</v>
      </c>
      <c r="B49" s="33" t="s">
        <v>284</v>
      </c>
      <c r="C49" s="34" t="s">
        <v>259</v>
      </c>
      <c r="D49" s="35">
        <v>155</v>
      </c>
      <c r="E49" s="35">
        <v>162</v>
      </c>
      <c r="F49" s="35">
        <v>7</v>
      </c>
      <c r="G49" s="35">
        <v>73</v>
      </c>
      <c r="H49" s="35">
        <v>80</v>
      </c>
    </row>
    <row r="50" spans="1:8" s="36" customFormat="1" ht="11.5">
      <c r="A50" s="34" t="s">
        <v>94</v>
      </c>
      <c r="B50" s="33" t="s">
        <v>93</v>
      </c>
      <c r="C50" s="34" t="s">
        <v>256</v>
      </c>
      <c r="D50" s="35">
        <v>94</v>
      </c>
      <c r="E50" s="35">
        <v>93</v>
      </c>
      <c r="F50" s="35">
        <v>-1</v>
      </c>
      <c r="G50" s="35">
        <v>27</v>
      </c>
      <c r="H50" s="35">
        <v>26</v>
      </c>
    </row>
    <row r="51" spans="1:8" s="36" customFormat="1" ht="11.5">
      <c r="A51" s="34" t="s">
        <v>67</v>
      </c>
      <c r="B51" s="33" t="s">
        <v>66</v>
      </c>
      <c r="C51" s="34" t="s">
        <v>256</v>
      </c>
      <c r="D51" s="35">
        <v>28</v>
      </c>
      <c r="E51" s="35">
        <v>28</v>
      </c>
      <c r="F51" s="35">
        <v>0</v>
      </c>
      <c r="G51" s="35">
        <v>10</v>
      </c>
      <c r="H51" s="35">
        <v>10</v>
      </c>
    </row>
    <row r="52" spans="1:8" s="36" customFormat="1" ht="11.5">
      <c r="A52" s="34" t="s">
        <v>133</v>
      </c>
      <c r="B52" s="33" t="s">
        <v>132</v>
      </c>
      <c r="C52" s="34" t="s">
        <v>256</v>
      </c>
      <c r="D52" s="35">
        <v>112</v>
      </c>
      <c r="E52" s="35">
        <v>101</v>
      </c>
      <c r="F52" s="35">
        <v>-11</v>
      </c>
      <c r="G52" s="35">
        <v>29</v>
      </c>
      <c r="H52" s="35">
        <v>18</v>
      </c>
    </row>
    <row r="53" spans="1:8" s="36" customFormat="1" ht="11.5">
      <c r="A53" s="34" t="s">
        <v>64</v>
      </c>
      <c r="B53" s="33" t="s">
        <v>63</v>
      </c>
      <c r="C53" s="34" t="s">
        <v>256</v>
      </c>
      <c r="D53" s="35">
        <v>46</v>
      </c>
      <c r="E53" s="35">
        <v>41</v>
      </c>
      <c r="F53" s="35">
        <v>-5</v>
      </c>
      <c r="G53" s="35">
        <v>10</v>
      </c>
      <c r="H53" s="35">
        <v>5</v>
      </c>
    </row>
    <row r="54" spans="1:8" s="36" customFormat="1" ht="11.5">
      <c r="A54" s="34" t="s">
        <v>73</v>
      </c>
      <c r="B54" s="33" t="s">
        <v>72</v>
      </c>
      <c r="C54" s="34" t="s">
        <v>256</v>
      </c>
      <c r="D54" s="35">
        <v>404</v>
      </c>
      <c r="E54" s="35">
        <v>372</v>
      </c>
      <c r="F54" s="35">
        <v>-32</v>
      </c>
      <c r="G54" s="35">
        <v>74</v>
      </c>
      <c r="H54" s="35">
        <v>42</v>
      </c>
    </row>
    <row r="55" spans="1:8" s="36" customFormat="1" ht="11.5">
      <c r="A55" s="34" t="s">
        <v>145</v>
      </c>
      <c r="B55" s="33" t="s">
        <v>144</v>
      </c>
      <c r="C55" s="34" t="s">
        <v>256</v>
      </c>
      <c r="D55" s="35">
        <v>99</v>
      </c>
      <c r="E55" s="35">
        <v>97</v>
      </c>
      <c r="F55" s="35">
        <v>-2</v>
      </c>
      <c r="G55" s="35">
        <v>26</v>
      </c>
      <c r="H55" s="35">
        <v>24</v>
      </c>
    </row>
    <row r="56" spans="1:8" s="36" customFormat="1" ht="11.5">
      <c r="A56" s="34" t="s">
        <v>154</v>
      </c>
      <c r="B56" s="33" t="s">
        <v>153</v>
      </c>
      <c r="C56" s="34" t="s">
        <v>256</v>
      </c>
      <c r="D56" s="35">
        <v>159</v>
      </c>
      <c r="E56" s="35">
        <v>152</v>
      </c>
      <c r="F56" s="35">
        <v>-7</v>
      </c>
      <c r="G56" s="35">
        <v>39</v>
      </c>
      <c r="H56" s="35">
        <v>32</v>
      </c>
    </row>
    <row r="57" spans="1:8" s="36" customFormat="1" ht="11.5">
      <c r="A57" s="34" t="s">
        <v>109</v>
      </c>
      <c r="B57" s="33" t="s">
        <v>108</v>
      </c>
      <c r="C57" s="34" t="s">
        <v>256</v>
      </c>
      <c r="D57" s="35">
        <v>18</v>
      </c>
      <c r="E57" s="35">
        <v>19</v>
      </c>
      <c r="F57" s="35">
        <v>1</v>
      </c>
      <c r="G57" s="35">
        <v>9</v>
      </c>
      <c r="H57" s="35">
        <v>10</v>
      </c>
    </row>
    <row r="58" spans="1:8" s="36" customFormat="1" ht="11.5">
      <c r="A58" s="34" t="s">
        <v>157</v>
      </c>
      <c r="B58" s="33" t="s">
        <v>156</v>
      </c>
      <c r="C58" s="34" t="s">
        <v>256</v>
      </c>
      <c r="D58" s="35">
        <v>15</v>
      </c>
      <c r="E58" s="35">
        <v>14</v>
      </c>
      <c r="F58" s="35">
        <v>-1</v>
      </c>
      <c r="G58" s="35">
        <v>0</v>
      </c>
      <c r="H58" s="35">
        <v>-1</v>
      </c>
    </row>
    <row r="59" spans="1:8" s="36" customFormat="1" ht="11.5">
      <c r="A59" s="34" t="s">
        <v>85</v>
      </c>
      <c r="B59" s="33" t="s">
        <v>84</v>
      </c>
      <c r="C59" s="34" t="s">
        <v>256</v>
      </c>
      <c r="D59" s="35">
        <v>36</v>
      </c>
      <c r="E59" s="35">
        <v>33</v>
      </c>
      <c r="F59" s="35">
        <v>-3</v>
      </c>
      <c r="G59" s="35">
        <v>10</v>
      </c>
      <c r="H59" s="35">
        <v>7</v>
      </c>
    </row>
    <row r="60" spans="1:8" s="36" customFormat="1" ht="11.5">
      <c r="A60" s="34" t="s">
        <v>106</v>
      </c>
      <c r="B60" s="33" t="s">
        <v>105</v>
      </c>
      <c r="C60" s="34" t="s">
        <v>256</v>
      </c>
      <c r="D60" s="35">
        <v>118</v>
      </c>
      <c r="E60" s="35">
        <v>119</v>
      </c>
      <c r="F60" s="35">
        <v>1</v>
      </c>
      <c r="G60" s="35">
        <v>29</v>
      </c>
      <c r="H60" s="35">
        <v>30</v>
      </c>
    </row>
    <row r="61" spans="1:8" s="36" customFormat="1" ht="11.5">
      <c r="A61" s="34" t="s">
        <v>103</v>
      </c>
      <c r="B61" s="33" t="s">
        <v>102</v>
      </c>
      <c r="C61" s="34" t="s">
        <v>256</v>
      </c>
      <c r="D61" s="35">
        <v>36</v>
      </c>
      <c r="E61" s="35">
        <v>36</v>
      </c>
      <c r="F61" s="35">
        <v>0</v>
      </c>
      <c r="G61" s="35">
        <v>10</v>
      </c>
      <c r="H61" s="35">
        <v>10</v>
      </c>
    </row>
    <row r="62" spans="1:8" s="36" customFormat="1" ht="11.5">
      <c r="A62" s="34" t="s">
        <v>151</v>
      </c>
      <c r="B62" s="33" t="s">
        <v>150</v>
      </c>
      <c r="C62" s="34" t="s">
        <v>256</v>
      </c>
      <c r="D62" s="35">
        <v>32</v>
      </c>
      <c r="E62" s="35">
        <v>32</v>
      </c>
      <c r="F62" s="35">
        <v>0</v>
      </c>
      <c r="G62" s="35">
        <v>10</v>
      </c>
      <c r="H62" s="35">
        <v>10</v>
      </c>
    </row>
    <row r="63" spans="1:8" s="36" customFormat="1" ht="11.5">
      <c r="A63" s="34" t="s">
        <v>163</v>
      </c>
      <c r="B63" s="33" t="s">
        <v>162</v>
      </c>
      <c r="C63" s="34" t="s">
        <v>256</v>
      </c>
      <c r="D63" s="35">
        <v>0</v>
      </c>
      <c r="E63" s="35">
        <v>0</v>
      </c>
      <c r="F63" s="35">
        <v>0</v>
      </c>
      <c r="G63" s="35">
        <v>0</v>
      </c>
      <c r="H63" s="35">
        <v>0</v>
      </c>
    </row>
    <row r="64" spans="1:8" s="36" customFormat="1" ht="11.5">
      <c r="A64" s="34" t="s">
        <v>97</v>
      </c>
      <c r="B64" s="33" t="s">
        <v>96</v>
      </c>
      <c r="C64" s="34" t="s">
        <v>256</v>
      </c>
      <c r="D64" s="35">
        <v>32</v>
      </c>
      <c r="E64" s="35">
        <v>30</v>
      </c>
      <c r="F64" s="35">
        <v>-2</v>
      </c>
      <c r="G64" s="35">
        <v>10</v>
      </c>
      <c r="H64" s="35">
        <v>8</v>
      </c>
    </row>
    <row r="65" spans="1:8" s="36" customFormat="1" ht="11.5">
      <c r="A65" s="34" t="s">
        <v>217</v>
      </c>
      <c r="B65" s="33" t="s">
        <v>216</v>
      </c>
      <c r="C65" s="34" t="s">
        <v>256</v>
      </c>
      <c r="D65" s="35">
        <v>10</v>
      </c>
      <c r="E65" s="35">
        <v>9</v>
      </c>
      <c r="F65" s="35">
        <v>-1</v>
      </c>
      <c r="G65" s="35">
        <v>0</v>
      </c>
      <c r="H65" s="35">
        <v>-1</v>
      </c>
    </row>
    <row r="66" spans="1:8" s="36" customFormat="1" ht="11.5">
      <c r="A66" s="34" t="s">
        <v>285</v>
      </c>
      <c r="B66" s="33" t="s">
        <v>286</v>
      </c>
      <c r="C66" s="34" t="s">
        <v>259</v>
      </c>
      <c r="D66" s="35">
        <v>52</v>
      </c>
      <c r="E66" s="35">
        <v>49</v>
      </c>
      <c r="F66" s="35">
        <v>-3</v>
      </c>
      <c r="G66" s="35">
        <v>10</v>
      </c>
      <c r="H66" s="35">
        <v>7</v>
      </c>
    </row>
    <row r="67" spans="1:8" s="36" customFormat="1" ht="11.5">
      <c r="A67" s="34" t="s">
        <v>287</v>
      </c>
      <c r="B67" s="33" t="s">
        <v>288</v>
      </c>
      <c r="C67" s="34" t="s">
        <v>259</v>
      </c>
      <c r="D67" s="35">
        <v>2</v>
      </c>
      <c r="E67" s="35">
        <v>2</v>
      </c>
      <c r="F67" s="35">
        <v>0</v>
      </c>
      <c r="G67" s="35">
        <v>0</v>
      </c>
      <c r="H67" s="35">
        <v>0</v>
      </c>
    </row>
    <row r="68" spans="1:8" s="36" customFormat="1" ht="11.5">
      <c r="A68" s="34" t="s">
        <v>289</v>
      </c>
      <c r="B68" s="33" t="s">
        <v>290</v>
      </c>
      <c r="C68" s="34" t="s">
        <v>259</v>
      </c>
      <c r="D68" s="35">
        <v>16</v>
      </c>
      <c r="E68" s="35">
        <v>16</v>
      </c>
      <c r="F68" s="35">
        <v>0</v>
      </c>
      <c r="G68" s="35">
        <v>0</v>
      </c>
      <c r="H68" s="35">
        <v>0</v>
      </c>
    </row>
    <row r="69" spans="1:8" s="36" customFormat="1" ht="11.5">
      <c r="A69" s="34" t="s">
        <v>139</v>
      </c>
      <c r="B69" s="33" t="s">
        <v>138</v>
      </c>
      <c r="C69" s="34" t="s">
        <v>256</v>
      </c>
      <c r="D69" s="35">
        <v>80</v>
      </c>
      <c r="E69" s="35">
        <v>81</v>
      </c>
      <c r="F69" s="35">
        <v>1</v>
      </c>
      <c r="G69" s="35">
        <v>19</v>
      </c>
      <c r="H69" s="35">
        <v>20</v>
      </c>
    </row>
    <row r="70" spans="1:8" s="36" customFormat="1" ht="11.5">
      <c r="A70" s="34" t="s">
        <v>76</v>
      </c>
      <c r="B70" s="33" t="s">
        <v>75</v>
      </c>
      <c r="C70" s="34" t="s">
        <v>256</v>
      </c>
      <c r="D70" s="35">
        <v>36</v>
      </c>
      <c r="E70" s="35">
        <v>32</v>
      </c>
      <c r="F70" s="35">
        <v>-4</v>
      </c>
      <c r="G70" s="35">
        <v>10</v>
      </c>
      <c r="H70" s="35">
        <v>6</v>
      </c>
    </row>
    <row r="71" spans="1:8" s="36" customFormat="1" ht="11.5">
      <c r="A71" s="34" t="s">
        <v>79</v>
      </c>
      <c r="B71" s="33" t="s">
        <v>78</v>
      </c>
      <c r="C71" s="34" t="s">
        <v>256</v>
      </c>
      <c r="D71" s="35">
        <v>517</v>
      </c>
      <c r="E71" s="35">
        <v>514</v>
      </c>
      <c r="F71" s="35">
        <v>-3</v>
      </c>
      <c r="G71" s="35">
        <v>133</v>
      </c>
      <c r="H71" s="35">
        <v>130</v>
      </c>
    </row>
    <row r="72" spans="1:8" s="36" customFormat="1" ht="11.5">
      <c r="A72" s="34" t="s">
        <v>121</v>
      </c>
      <c r="B72" s="33" t="s">
        <v>120</v>
      </c>
      <c r="C72" s="34" t="s">
        <v>256</v>
      </c>
      <c r="D72" s="35">
        <v>120</v>
      </c>
      <c r="E72" s="35">
        <v>118</v>
      </c>
      <c r="F72" s="35">
        <v>-2</v>
      </c>
      <c r="G72" s="35">
        <v>21</v>
      </c>
      <c r="H72" s="35">
        <v>19</v>
      </c>
    </row>
    <row r="73" spans="1:8" s="36" customFormat="1" ht="11.5">
      <c r="A73" s="34" t="s">
        <v>202</v>
      </c>
      <c r="B73" s="33" t="s">
        <v>201</v>
      </c>
      <c r="C73" s="34" t="s">
        <v>256</v>
      </c>
      <c r="D73" s="35">
        <v>24</v>
      </c>
      <c r="E73" s="35">
        <v>24</v>
      </c>
      <c r="F73" s="35">
        <v>0</v>
      </c>
      <c r="G73" s="35">
        <v>3</v>
      </c>
      <c r="H73" s="35">
        <v>3</v>
      </c>
    </row>
    <row r="74" spans="1:8" s="36" customFormat="1" ht="11.5">
      <c r="A74" s="34" t="s">
        <v>184</v>
      </c>
      <c r="B74" s="33" t="s">
        <v>183</v>
      </c>
      <c r="C74" s="34" t="s">
        <v>256</v>
      </c>
      <c r="D74" s="35">
        <v>26</v>
      </c>
      <c r="E74" s="35">
        <v>25</v>
      </c>
      <c r="F74" s="35">
        <v>-1</v>
      </c>
      <c r="G74" s="35">
        <v>0</v>
      </c>
      <c r="H74" s="35">
        <v>-1</v>
      </c>
    </row>
    <row r="75" spans="1:8" s="36" customFormat="1" ht="11.5">
      <c r="A75" s="34" t="s">
        <v>291</v>
      </c>
      <c r="B75" s="33" t="s">
        <v>292</v>
      </c>
      <c r="C75" s="34" t="s">
        <v>259</v>
      </c>
      <c r="D75" s="35">
        <v>136</v>
      </c>
      <c r="E75" s="35">
        <v>131</v>
      </c>
      <c r="F75" s="35">
        <v>-5</v>
      </c>
      <c r="G75" s="35">
        <v>38</v>
      </c>
      <c r="H75" s="35">
        <v>33</v>
      </c>
    </row>
    <row r="76" spans="1:8" s="36" customFormat="1" ht="11.5">
      <c r="A76" s="34" t="s">
        <v>293</v>
      </c>
      <c r="B76" s="33" t="s">
        <v>294</v>
      </c>
      <c r="C76" s="34" t="s">
        <v>259</v>
      </c>
      <c r="D76" s="35">
        <v>23</v>
      </c>
      <c r="E76" s="35">
        <v>22</v>
      </c>
      <c r="F76" s="35">
        <v>-1</v>
      </c>
      <c r="G76" s="35">
        <v>10</v>
      </c>
      <c r="H76" s="35">
        <v>9</v>
      </c>
    </row>
    <row r="77" spans="1:8" s="36" customFormat="1" ht="11.5">
      <c r="A77" s="34" t="s">
        <v>295</v>
      </c>
      <c r="B77" s="33" t="s">
        <v>296</v>
      </c>
      <c r="C77" s="34" t="s">
        <v>259</v>
      </c>
      <c r="D77" s="35">
        <v>0</v>
      </c>
      <c r="E77" s="35">
        <v>0</v>
      </c>
      <c r="F77" s="35">
        <v>0</v>
      </c>
      <c r="G77" s="35">
        <v>0</v>
      </c>
      <c r="H77" s="35">
        <v>0</v>
      </c>
    </row>
    <row r="78" spans="1:8" s="36" customFormat="1" ht="11.5">
      <c r="A78" s="34" t="s">
        <v>91</v>
      </c>
      <c r="B78" s="33" t="s">
        <v>90</v>
      </c>
      <c r="C78" s="34" t="s">
        <v>256</v>
      </c>
      <c r="D78" s="35">
        <v>0</v>
      </c>
      <c r="E78" s="35">
        <v>0</v>
      </c>
      <c r="F78" s="35">
        <v>0</v>
      </c>
      <c r="G78" s="35">
        <v>0</v>
      </c>
      <c r="H78" s="35">
        <v>0</v>
      </c>
    </row>
    <row r="79" spans="1:8" s="36" customFormat="1" ht="11.5">
      <c r="A79" s="34" t="s">
        <v>100</v>
      </c>
      <c r="B79" s="33" t="s">
        <v>99</v>
      </c>
      <c r="C79" s="34" t="s">
        <v>256</v>
      </c>
      <c r="D79" s="35">
        <v>314</v>
      </c>
      <c r="E79" s="35">
        <v>293</v>
      </c>
      <c r="F79" s="35">
        <v>-21</v>
      </c>
      <c r="G79" s="35">
        <v>82</v>
      </c>
      <c r="H79" s="35">
        <v>61</v>
      </c>
    </row>
    <row r="80" spans="1:8" s="36" customFormat="1" ht="11.5">
      <c r="A80" s="34" t="s">
        <v>148</v>
      </c>
      <c r="B80" s="33" t="s">
        <v>147</v>
      </c>
      <c r="C80" s="34" t="s">
        <v>256</v>
      </c>
      <c r="D80" s="35">
        <v>20</v>
      </c>
      <c r="E80" s="35">
        <v>18</v>
      </c>
      <c r="F80" s="35">
        <v>-2</v>
      </c>
      <c r="G80" s="35">
        <v>9</v>
      </c>
      <c r="H80" s="35">
        <v>7</v>
      </c>
    </row>
    <row r="81" spans="1:8" s="36" customFormat="1" ht="11.5">
      <c r="A81" s="34" t="s">
        <v>297</v>
      </c>
      <c r="B81" s="33" t="s">
        <v>298</v>
      </c>
      <c r="C81" s="34" t="s">
        <v>259</v>
      </c>
      <c r="D81" s="35">
        <v>30</v>
      </c>
      <c r="E81" s="35">
        <v>28</v>
      </c>
      <c r="F81" s="35">
        <v>-2</v>
      </c>
      <c r="G81" s="35">
        <v>10</v>
      </c>
      <c r="H81" s="35">
        <v>8</v>
      </c>
    </row>
    <row r="82" spans="1:8" s="36" customFormat="1" ht="11.5">
      <c r="A82" s="34" t="s">
        <v>299</v>
      </c>
      <c r="B82" s="33" t="s">
        <v>300</v>
      </c>
      <c r="C82" s="34" t="s">
        <v>259</v>
      </c>
      <c r="D82" s="35">
        <v>72</v>
      </c>
      <c r="E82" s="35">
        <v>76</v>
      </c>
      <c r="F82" s="35">
        <v>4</v>
      </c>
      <c r="G82" s="35">
        <v>20</v>
      </c>
      <c r="H82" s="35">
        <v>24</v>
      </c>
    </row>
    <row r="83" spans="1:8" s="36" customFormat="1" ht="11.5">
      <c r="A83" s="34" t="s">
        <v>241</v>
      </c>
      <c r="B83" s="33" t="s">
        <v>240</v>
      </c>
      <c r="C83" s="34" t="s">
        <v>256</v>
      </c>
      <c r="D83" s="35">
        <v>40</v>
      </c>
      <c r="E83" s="35">
        <v>37</v>
      </c>
      <c r="F83" s="35">
        <v>-3</v>
      </c>
      <c r="G83" s="35">
        <v>10</v>
      </c>
      <c r="H83" s="35">
        <v>7</v>
      </c>
    </row>
    <row r="84" spans="1:8" s="36" customFormat="1" ht="11.5">
      <c r="A84" s="34" t="s">
        <v>301</v>
      </c>
      <c r="B84" s="33" t="s">
        <v>302</v>
      </c>
      <c r="C84" s="34" t="s">
        <v>259</v>
      </c>
      <c r="D84" s="35">
        <v>0</v>
      </c>
      <c r="E84" s="35">
        <v>0</v>
      </c>
      <c r="F84" s="35">
        <v>0</v>
      </c>
      <c r="G84" s="35">
        <v>0</v>
      </c>
      <c r="H84" s="35">
        <v>0</v>
      </c>
    </row>
    <row r="85" spans="1:8" s="36" customFormat="1" ht="11.5">
      <c r="A85" s="34" t="s">
        <v>214</v>
      </c>
      <c r="B85" s="33" t="s">
        <v>213</v>
      </c>
      <c r="C85" s="34" t="s">
        <v>256</v>
      </c>
      <c r="D85" s="35">
        <v>45</v>
      </c>
      <c r="E85" s="35">
        <v>41</v>
      </c>
      <c r="F85" s="35">
        <v>-4</v>
      </c>
      <c r="G85" s="35">
        <v>13</v>
      </c>
      <c r="H85" s="35">
        <v>9</v>
      </c>
    </row>
    <row r="86" spans="1:8" s="36" customFormat="1" ht="11.5">
      <c r="A86" s="34" t="s">
        <v>223</v>
      </c>
      <c r="B86" s="33" t="s">
        <v>222</v>
      </c>
      <c r="C86" s="34" t="s">
        <v>256</v>
      </c>
      <c r="D86" s="35">
        <v>25</v>
      </c>
      <c r="E86" s="35">
        <v>23</v>
      </c>
      <c r="F86" s="35">
        <v>-2</v>
      </c>
      <c r="G86" s="35">
        <v>10</v>
      </c>
      <c r="H86" s="35">
        <v>8</v>
      </c>
    </row>
    <row r="87" spans="1:8" s="36" customFormat="1" ht="11.5">
      <c r="A87" s="34" t="s">
        <v>136</v>
      </c>
      <c r="B87" s="33" t="s">
        <v>135</v>
      </c>
      <c r="C87" s="34" t="s">
        <v>256</v>
      </c>
      <c r="D87" s="35">
        <v>0</v>
      </c>
      <c r="E87" s="35">
        <v>0</v>
      </c>
      <c r="F87" s="35">
        <v>0</v>
      </c>
      <c r="G87" s="35">
        <v>0</v>
      </c>
      <c r="H87" s="35">
        <v>0</v>
      </c>
    </row>
    <row r="88" spans="1:8" s="36" customFormat="1" ht="11.5">
      <c r="A88" s="34" t="s">
        <v>303</v>
      </c>
      <c r="B88" s="33" t="s">
        <v>304</v>
      </c>
      <c r="C88" s="34" t="s">
        <v>259</v>
      </c>
      <c r="D88" s="35">
        <v>73</v>
      </c>
      <c r="E88" s="35">
        <v>79</v>
      </c>
      <c r="F88" s="35">
        <v>6</v>
      </c>
      <c r="G88" s="35">
        <v>10</v>
      </c>
      <c r="H88" s="35">
        <v>16</v>
      </c>
    </row>
    <row r="89" spans="1:8" s="36" customFormat="1" ht="11.5">
      <c r="A89" s="34" t="s">
        <v>235</v>
      </c>
      <c r="B89" s="33" t="s">
        <v>234</v>
      </c>
      <c r="C89" s="34" t="s">
        <v>256</v>
      </c>
      <c r="D89" s="35">
        <v>35</v>
      </c>
      <c r="E89" s="35">
        <v>32</v>
      </c>
      <c r="F89" s="35">
        <v>-3</v>
      </c>
      <c r="G89" s="35">
        <v>10</v>
      </c>
      <c r="H89" s="35">
        <v>7</v>
      </c>
    </row>
    <row r="90" spans="1:8" s="36" customFormat="1" ht="11.5">
      <c r="A90" s="34" t="s">
        <v>181</v>
      </c>
      <c r="B90" s="33" t="s">
        <v>180</v>
      </c>
      <c r="C90" s="34" t="s">
        <v>256</v>
      </c>
      <c r="D90" s="35">
        <v>88</v>
      </c>
      <c r="E90" s="35">
        <v>77</v>
      </c>
      <c r="F90" s="35">
        <v>-11</v>
      </c>
      <c r="G90" s="35">
        <v>20</v>
      </c>
      <c r="H90" s="35">
        <v>9</v>
      </c>
    </row>
    <row r="91" spans="1:8" s="36" customFormat="1" ht="11.5">
      <c r="A91" s="34" t="s">
        <v>305</v>
      </c>
      <c r="B91" s="33" t="s">
        <v>306</v>
      </c>
      <c r="C91" s="34" t="s">
        <v>259</v>
      </c>
      <c r="D91" s="35">
        <v>29</v>
      </c>
      <c r="E91" s="35">
        <v>30</v>
      </c>
      <c r="F91" s="35">
        <v>1</v>
      </c>
      <c r="G91" s="35">
        <v>10</v>
      </c>
      <c r="H91" s="35">
        <v>11</v>
      </c>
    </row>
    <row r="92" spans="1:8" s="36" customFormat="1" ht="11.5">
      <c r="A92" s="34" t="s">
        <v>307</v>
      </c>
      <c r="B92" s="33" t="s">
        <v>308</v>
      </c>
      <c r="C92" s="34" t="s">
        <v>259</v>
      </c>
      <c r="D92" s="35">
        <v>25</v>
      </c>
      <c r="E92" s="35">
        <v>25</v>
      </c>
      <c r="F92" s="35">
        <v>0</v>
      </c>
      <c r="G92" s="35">
        <v>10</v>
      </c>
      <c r="H92" s="35">
        <v>10</v>
      </c>
    </row>
    <row r="93" spans="1:8" s="36" customFormat="1" ht="11.5">
      <c r="A93" s="34" t="s">
        <v>309</v>
      </c>
      <c r="B93" s="33" t="s">
        <v>310</v>
      </c>
      <c r="C93" s="34" t="s">
        <v>259</v>
      </c>
      <c r="D93" s="35">
        <v>27</v>
      </c>
      <c r="E93" s="35">
        <v>28</v>
      </c>
      <c r="F93" s="35">
        <v>1</v>
      </c>
      <c r="G93" s="35">
        <v>10</v>
      </c>
      <c r="H93" s="35">
        <v>11</v>
      </c>
    </row>
    <row r="94" spans="1:8" s="36" customFormat="1" ht="11.5">
      <c r="A94" s="34" t="s">
        <v>311</v>
      </c>
      <c r="B94" s="33" t="s">
        <v>312</v>
      </c>
      <c r="C94" s="34" t="s">
        <v>259</v>
      </c>
      <c r="D94" s="35">
        <v>62</v>
      </c>
      <c r="E94" s="35">
        <v>54</v>
      </c>
      <c r="F94" s="35">
        <v>-8</v>
      </c>
      <c r="G94" s="35">
        <v>10</v>
      </c>
      <c r="H94" s="35">
        <v>2</v>
      </c>
    </row>
    <row r="95" spans="1:8" s="36" customFormat="1" ht="11.5">
      <c r="A95" s="34" t="s">
        <v>232</v>
      </c>
      <c r="B95" s="33" t="s">
        <v>231</v>
      </c>
      <c r="C95" s="34" t="s">
        <v>256</v>
      </c>
      <c r="D95" s="35">
        <v>41</v>
      </c>
      <c r="E95" s="35">
        <v>35</v>
      </c>
      <c r="F95" s="35">
        <v>-6</v>
      </c>
      <c r="G95" s="35">
        <v>10</v>
      </c>
      <c r="H95" s="35">
        <v>4</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30</v>
      </c>
      <c r="E97" s="35">
        <v>27</v>
      </c>
      <c r="F97" s="35">
        <v>-3</v>
      </c>
      <c r="G97" s="35">
        <v>10</v>
      </c>
      <c r="H97" s="35">
        <v>7</v>
      </c>
    </row>
    <row r="98" spans="1:8" s="36" customFormat="1" ht="11.5">
      <c r="A98" s="34" t="s">
        <v>317</v>
      </c>
      <c r="B98" s="33" t="s">
        <v>318</v>
      </c>
      <c r="C98" s="34" t="s">
        <v>259</v>
      </c>
      <c r="D98" s="35">
        <v>27</v>
      </c>
      <c r="E98" s="35">
        <v>25</v>
      </c>
      <c r="F98" s="35">
        <v>-2</v>
      </c>
      <c r="G98" s="35">
        <v>0</v>
      </c>
      <c r="H98" s="35">
        <v>-2</v>
      </c>
    </row>
    <row r="99" spans="1:8" s="36" customFormat="1" ht="11.5">
      <c r="A99" s="34" t="s">
        <v>190</v>
      </c>
      <c r="B99" s="33" t="s">
        <v>189</v>
      </c>
      <c r="C99" s="34" t="s">
        <v>256</v>
      </c>
      <c r="D99" s="35">
        <v>11</v>
      </c>
      <c r="E99" s="35">
        <v>10</v>
      </c>
      <c r="F99" s="35">
        <v>-1</v>
      </c>
      <c r="G99" s="35">
        <v>0</v>
      </c>
      <c r="H99" s="35">
        <v>-1</v>
      </c>
    </row>
    <row r="100" spans="1:8" s="36" customFormat="1" ht="11.5">
      <c r="A100" s="34" t="s">
        <v>196</v>
      </c>
      <c r="B100" s="33" t="s">
        <v>195</v>
      </c>
      <c r="C100" s="34" t="s">
        <v>256</v>
      </c>
      <c r="D100" s="35">
        <v>30</v>
      </c>
      <c r="E100" s="35">
        <v>29</v>
      </c>
      <c r="F100" s="35">
        <v>-1</v>
      </c>
      <c r="G100" s="35">
        <v>10</v>
      </c>
      <c r="H100" s="35">
        <v>9</v>
      </c>
    </row>
    <row r="101" spans="1:8" s="36" customFormat="1" ht="11.5">
      <c r="A101" s="34" t="s">
        <v>319</v>
      </c>
      <c r="B101" s="33" t="s">
        <v>320</v>
      </c>
      <c r="C101" s="34" t="s">
        <v>259</v>
      </c>
      <c r="D101" s="35">
        <v>138</v>
      </c>
      <c r="E101" s="35">
        <v>136</v>
      </c>
      <c r="F101" s="35">
        <v>-2</v>
      </c>
      <c r="G101" s="35">
        <v>33</v>
      </c>
      <c r="H101" s="35">
        <v>31</v>
      </c>
    </row>
    <row r="102" spans="1:8" s="36" customFormat="1" ht="11.5">
      <c r="A102" s="34" t="s">
        <v>321</v>
      </c>
      <c r="B102" s="33" t="s">
        <v>322</v>
      </c>
      <c r="C102" s="34" t="s">
        <v>259</v>
      </c>
      <c r="D102" s="35">
        <v>19</v>
      </c>
      <c r="E102" s="35">
        <v>18</v>
      </c>
      <c r="F102" s="35">
        <v>-1</v>
      </c>
      <c r="G102" s="35">
        <v>6</v>
      </c>
      <c r="H102" s="35">
        <v>5</v>
      </c>
    </row>
    <row r="103" spans="1:8" s="36" customFormat="1" ht="11.5">
      <c r="A103" s="34" t="s">
        <v>323</v>
      </c>
      <c r="B103" s="33" t="s">
        <v>324</v>
      </c>
      <c r="C103" s="34" t="s">
        <v>259</v>
      </c>
      <c r="D103" s="35">
        <v>45</v>
      </c>
      <c r="E103" s="35">
        <v>39</v>
      </c>
      <c r="F103" s="35">
        <v>-6</v>
      </c>
      <c r="G103" s="35">
        <v>10</v>
      </c>
      <c r="H103" s="35">
        <v>4</v>
      </c>
    </row>
    <row r="104" spans="1:8" s="36" customFormat="1" ht="11.5">
      <c r="A104" s="34" t="s">
        <v>118</v>
      </c>
      <c r="B104" s="33" t="s">
        <v>117</v>
      </c>
      <c r="C104" s="34" t="s">
        <v>256</v>
      </c>
      <c r="D104" s="35">
        <v>23</v>
      </c>
      <c r="E104" s="35">
        <v>25</v>
      </c>
      <c r="F104" s="35">
        <v>2</v>
      </c>
      <c r="G104" s="35">
        <v>6</v>
      </c>
      <c r="H104" s="35">
        <v>8</v>
      </c>
    </row>
    <row r="105" spans="1:8" s="36" customFormat="1" ht="11.5">
      <c r="A105" s="34" t="s">
        <v>325</v>
      </c>
      <c r="B105" s="33" t="s">
        <v>326</v>
      </c>
      <c r="C105" s="34" t="s">
        <v>259</v>
      </c>
      <c r="D105" s="35">
        <v>80</v>
      </c>
      <c r="E105" s="35">
        <v>88</v>
      </c>
      <c r="F105" s="35">
        <v>8</v>
      </c>
      <c r="G105" s="35">
        <v>16</v>
      </c>
      <c r="H105" s="35">
        <v>24</v>
      </c>
    </row>
    <row r="106" spans="1:8" s="36" customFormat="1" ht="11.5">
      <c r="A106" s="34" t="s">
        <v>142</v>
      </c>
      <c r="B106" s="33" t="s">
        <v>141</v>
      </c>
      <c r="C106" s="34" t="s">
        <v>256</v>
      </c>
      <c r="D106" s="35">
        <v>71</v>
      </c>
      <c r="E106" s="35">
        <v>77</v>
      </c>
      <c r="F106" s="35">
        <v>6</v>
      </c>
      <c r="G106" s="35">
        <v>15</v>
      </c>
      <c r="H106" s="35">
        <v>21</v>
      </c>
    </row>
    <row r="107" spans="1:8" s="36" customFormat="1" ht="11.5">
      <c r="A107" s="34" t="s">
        <v>327</v>
      </c>
      <c r="B107" s="33" t="s">
        <v>328</v>
      </c>
      <c r="C107" s="34" t="s">
        <v>259</v>
      </c>
      <c r="D107" s="35">
        <v>0</v>
      </c>
      <c r="E107" s="35">
        <v>0</v>
      </c>
      <c r="F107" s="35">
        <v>0</v>
      </c>
      <c r="G107" s="35">
        <v>0</v>
      </c>
      <c r="H107" s="35">
        <v>0</v>
      </c>
    </row>
    <row r="108" spans="1:8" s="36" customFormat="1" ht="11.5">
      <c r="A108" s="34" t="s">
        <v>329</v>
      </c>
      <c r="B108" s="33" t="s">
        <v>330</v>
      </c>
      <c r="C108" s="34" t="s">
        <v>259</v>
      </c>
      <c r="D108" s="35">
        <v>14</v>
      </c>
      <c r="E108" s="35">
        <v>14</v>
      </c>
      <c r="F108" s="35">
        <v>0</v>
      </c>
      <c r="G108" s="35">
        <v>5</v>
      </c>
      <c r="H108" s="35">
        <v>5</v>
      </c>
    </row>
    <row r="109" spans="1:8" s="36" customFormat="1" ht="11.5">
      <c r="A109" s="34" t="s">
        <v>331</v>
      </c>
      <c r="B109" s="33" t="s">
        <v>332</v>
      </c>
      <c r="C109" s="34" t="s">
        <v>259</v>
      </c>
      <c r="D109" s="35">
        <v>65</v>
      </c>
      <c r="E109" s="35">
        <v>61</v>
      </c>
      <c r="F109" s="35">
        <v>-4</v>
      </c>
      <c r="G109" s="35">
        <v>23</v>
      </c>
      <c r="H109" s="35">
        <v>19</v>
      </c>
    </row>
    <row r="110" spans="1:8" s="36" customFormat="1" ht="11.5">
      <c r="A110" s="34" t="s">
        <v>333</v>
      </c>
      <c r="B110" s="33" t="s">
        <v>334</v>
      </c>
      <c r="C110" s="34" t="s">
        <v>259</v>
      </c>
      <c r="D110" s="35">
        <v>47</v>
      </c>
      <c r="E110" s="35">
        <v>42</v>
      </c>
      <c r="F110" s="35">
        <v>-5</v>
      </c>
      <c r="G110" s="35">
        <v>18</v>
      </c>
      <c r="H110" s="35">
        <v>13</v>
      </c>
    </row>
    <row r="111" spans="1:8" s="36" customFormat="1" ht="11.5">
      <c r="A111" s="34" t="s">
        <v>335</v>
      </c>
      <c r="B111" s="33" t="s">
        <v>336</v>
      </c>
      <c r="C111" s="34" t="s">
        <v>259</v>
      </c>
      <c r="D111" s="35">
        <v>15</v>
      </c>
      <c r="E111" s="35">
        <v>15</v>
      </c>
      <c r="F111" s="35">
        <v>0</v>
      </c>
      <c r="G111" s="35">
        <v>0</v>
      </c>
      <c r="H111" s="35">
        <v>0</v>
      </c>
    </row>
    <row r="112" spans="1:8" s="36" customFormat="1" ht="11.5">
      <c r="A112" s="34" t="s">
        <v>70</v>
      </c>
      <c r="B112" s="33" t="s">
        <v>69</v>
      </c>
      <c r="C112" s="34" t="s">
        <v>256</v>
      </c>
      <c r="D112" s="35">
        <v>174</v>
      </c>
      <c r="E112" s="35">
        <v>168</v>
      </c>
      <c r="F112" s="35">
        <v>-6</v>
      </c>
      <c r="G112" s="35">
        <v>45</v>
      </c>
      <c r="H112" s="35">
        <v>39</v>
      </c>
    </row>
    <row r="113" spans="1:9" s="36" customFormat="1" ht="11.5">
      <c r="A113" s="34" t="s">
        <v>337</v>
      </c>
      <c r="B113" s="33" t="s">
        <v>338</v>
      </c>
      <c r="C113" s="34" t="s">
        <v>259</v>
      </c>
      <c r="D113" s="35">
        <v>0</v>
      </c>
      <c r="E113" s="35">
        <v>0</v>
      </c>
      <c r="F113" s="35">
        <v>0</v>
      </c>
      <c r="G113" s="35">
        <v>0</v>
      </c>
      <c r="H113" s="35">
        <v>0</v>
      </c>
    </row>
    <row r="114" spans="1:9" s="36" customFormat="1" ht="11.5">
      <c r="A114" s="34"/>
      <c r="B114" s="33" t="s">
        <v>339</v>
      </c>
      <c r="C114" s="37" t="s">
        <v>259</v>
      </c>
      <c r="D114" s="35">
        <v>1945</v>
      </c>
      <c r="E114" s="35">
        <v>1930</v>
      </c>
      <c r="F114" s="35">
        <v>-15</v>
      </c>
      <c r="G114" s="35">
        <v>461</v>
      </c>
      <c r="H114" s="35">
        <v>446</v>
      </c>
    </row>
    <row r="115" spans="1:9" s="2" customFormat="1" ht="11.5">
      <c r="A115" s="5"/>
      <c r="D115" s="5"/>
      <c r="E115" s="8"/>
      <c r="F115" s="8"/>
      <c r="G115" s="8"/>
      <c r="H115" s="8"/>
      <c r="I115" s="8"/>
    </row>
    <row r="116" spans="1:9" s="2" customFormat="1" ht="11.5">
      <c r="A116" s="5"/>
      <c r="B116" s="1"/>
      <c r="D116" s="5"/>
      <c r="E116" s="8"/>
      <c r="F116" s="8"/>
      <c r="G116" s="8"/>
      <c r="H116" s="8"/>
      <c r="I116" s="8"/>
    </row>
    <row r="117" spans="1:9" s="2" customFormat="1" ht="11.5">
      <c r="A117" s="5"/>
      <c r="D117" s="5"/>
      <c r="E117" s="8"/>
      <c r="F117" s="8"/>
      <c r="G117" s="8"/>
      <c r="H117" s="8"/>
      <c r="I117" s="8"/>
    </row>
    <row r="118" spans="1:9" s="2" customFormat="1" ht="11.5">
      <c r="A118" s="5"/>
      <c r="D118" s="5"/>
      <c r="E118" s="8"/>
      <c r="F118" s="8"/>
      <c r="G118" s="8"/>
      <c r="H118" s="8"/>
      <c r="I118" s="8"/>
    </row>
    <row r="119" spans="1:9" s="2" customFormat="1" ht="11.5">
      <c r="A119" s="5"/>
      <c r="D119" s="5"/>
      <c r="E119" s="8"/>
      <c r="F119" s="8"/>
      <c r="G119" s="8"/>
      <c r="H119" s="8"/>
      <c r="I119" s="8"/>
    </row>
    <row r="120" spans="1:9" s="2" customFormat="1" ht="11.5">
      <c r="A120" s="5"/>
      <c r="D120" s="5"/>
      <c r="E120" s="8"/>
      <c r="F120" s="8"/>
      <c r="G120" s="8"/>
      <c r="H120" s="8"/>
      <c r="I120" s="8"/>
    </row>
    <row r="121" spans="1:9" s="2" customFormat="1" ht="11.5">
      <c r="A121" s="5"/>
      <c r="D121" s="5"/>
      <c r="E121" s="8"/>
      <c r="F121" s="8"/>
      <c r="G121" s="8"/>
      <c r="H121" s="8"/>
      <c r="I121" s="8"/>
    </row>
    <row r="122" spans="1:9" s="2" customFormat="1" ht="11.5">
      <c r="A122" s="5"/>
      <c r="D122" s="5"/>
      <c r="E122" s="8"/>
      <c r="F122" s="8"/>
      <c r="G122" s="8"/>
      <c r="H122" s="8"/>
      <c r="I122" s="8"/>
    </row>
    <row r="123" spans="1:9" s="2" customFormat="1" ht="11.5">
      <c r="A123" s="5"/>
      <c r="D123" s="5"/>
      <c r="E123" s="8"/>
      <c r="F123" s="8"/>
      <c r="G123" s="8"/>
      <c r="H123" s="8"/>
      <c r="I123" s="8"/>
    </row>
    <row r="124" spans="1:9" s="2" customFormat="1" ht="11.5">
      <c r="A124" s="5"/>
      <c r="D124" s="5"/>
      <c r="E124" s="8"/>
      <c r="F124" s="8"/>
      <c r="G124" s="8"/>
      <c r="H124" s="8"/>
      <c r="I124" s="8"/>
    </row>
    <row r="125" spans="1:9" s="2" customFormat="1" ht="11.5">
      <c r="A125" s="5"/>
      <c r="D125" s="5"/>
      <c r="E125" s="8"/>
      <c r="F125" s="8"/>
      <c r="G125" s="8"/>
      <c r="H125" s="8"/>
      <c r="I125" s="8"/>
    </row>
    <row r="126" spans="1:9" s="2" customFormat="1" ht="11.5">
      <c r="A126" s="5"/>
      <c r="D126" s="5"/>
      <c r="E126" s="8"/>
      <c r="F126" s="8"/>
      <c r="G126" s="8"/>
      <c r="H126" s="8"/>
      <c r="I126" s="8"/>
    </row>
    <row r="127" spans="1:9" s="2" customFormat="1" ht="11.5">
      <c r="A127" s="5"/>
      <c r="D127" s="5"/>
      <c r="E127" s="8"/>
      <c r="F127" s="8"/>
      <c r="G127" s="8"/>
      <c r="H127" s="8"/>
      <c r="I127" s="8"/>
    </row>
    <row r="128" spans="1:9" s="2" customFormat="1" ht="11.5">
      <c r="A128" s="5"/>
      <c r="D128" s="5"/>
      <c r="E128" s="8"/>
      <c r="F128" s="8"/>
      <c r="G128" s="8"/>
      <c r="H128" s="8"/>
      <c r="I128" s="8"/>
    </row>
    <row r="129" spans="1:9" s="2" customFormat="1" ht="11.5">
      <c r="A129" s="5"/>
      <c r="D129" s="5"/>
      <c r="E129" s="8"/>
      <c r="F129" s="8"/>
      <c r="G129" s="8"/>
      <c r="H129" s="8"/>
      <c r="I129" s="8"/>
    </row>
    <row r="130" spans="1:9" s="2" customFormat="1" ht="11.5">
      <c r="A130" s="5"/>
      <c r="D130" s="5"/>
      <c r="E130" s="8"/>
      <c r="F130" s="8"/>
      <c r="G130" s="8"/>
      <c r="H130" s="8"/>
      <c r="I130" s="8"/>
    </row>
    <row r="131" spans="1:9" s="2" customFormat="1" ht="11.5">
      <c r="A131" s="5"/>
      <c r="D131" s="5"/>
      <c r="E131" s="8"/>
      <c r="F131" s="8"/>
      <c r="G131" s="8"/>
      <c r="H131" s="8"/>
      <c r="I131" s="8"/>
    </row>
    <row r="132" spans="1:9" s="2" customFormat="1" ht="11.5">
      <c r="A132" s="5"/>
      <c r="D132" s="5"/>
      <c r="E132" s="8"/>
      <c r="F132" s="8"/>
      <c r="G132" s="8"/>
      <c r="H132" s="8"/>
      <c r="I132" s="8"/>
    </row>
    <row r="133" spans="1:9" s="2" customFormat="1" ht="11.5">
      <c r="A133" s="5"/>
      <c r="D133" s="5"/>
      <c r="E133" s="8"/>
      <c r="F133" s="8"/>
      <c r="G133" s="8"/>
      <c r="H133" s="8"/>
      <c r="I133" s="8"/>
    </row>
    <row r="134" spans="1:9" s="2" customFormat="1" ht="11.5">
      <c r="A134" s="5"/>
      <c r="D134" s="5"/>
      <c r="E134" s="8"/>
      <c r="F134" s="8"/>
      <c r="G134" s="8"/>
      <c r="H134" s="8"/>
      <c r="I134" s="8"/>
    </row>
    <row r="135" spans="1:9" s="2" customFormat="1" ht="11.5">
      <c r="A135" s="5"/>
      <c r="D135" s="5"/>
      <c r="E135" s="8"/>
      <c r="F135" s="8"/>
      <c r="G135" s="8"/>
      <c r="H135" s="8"/>
      <c r="I135" s="8"/>
    </row>
    <row r="136" spans="1:9" s="2" customFormat="1" ht="11.5">
      <c r="A136" s="5"/>
      <c r="D136" s="5"/>
      <c r="E136" s="15"/>
      <c r="F136" s="15"/>
      <c r="G136" s="15"/>
      <c r="H136" s="15"/>
      <c r="I136" s="15"/>
    </row>
  </sheetData>
  <mergeCells count="9">
    <mergeCell ref="A1:B1"/>
    <mergeCell ref="A3:B3"/>
    <mergeCell ref="A9:B9"/>
    <mergeCell ref="A10:B10"/>
    <mergeCell ref="A11:B11"/>
    <mergeCell ref="A5:H5"/>
    <mergeCell ref="A6:H6"/>
    <mergeCell ref="A4:H4"/>
    <mergeCell ref="A2:B2"/>
  </mergeCell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E832-BDF7-4CE5-A97F-916D3EE99F65}">
  <dimension ref="A1:I281"/>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350</v>
      </c>
      <c r="B1" s="150"/>
      <c r="C1" s="54"/>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6" t="s">
        <v>247</v>
      </c>
      <c r="B9" s="167"/>
      <c r="C9" s="38"/>
      <c r="D9" s="39" t="s">
        <v>248</v>
      </c>
      <c r="E9" s="39" t="s">
        <v>249</v>
      </c>
      <c r="F9" s="39" t="s">
        <v>250</v>
      </c>
      <c r="G9" s="39" t="s">
        <v>251</v>
      </c>
      <c r="H9" s="40" t="s">
        <v>252</v>
      </c>
      <c r="I9"/>
    </row>
    <row r="10" spans="1:9" s="29" customFormat="1" ht="11.5">
      <c r="A10" s="153" t="s">
        <v>253</v>
      </c>
      <c r="B10" s="154"/>
      <c r="C10" s="27"/>
      <c r="D10" s="28">
        <f>SUM(Table694121727[Environmental Employment in 2019
'[A'] ])</f>
        <v>3898</v>
      </c>
      <c r="E10" s="28">
        <f>SUM(Table694121727[Environmental Employment in 2029
'[B']])</f>
        <v>4134</v>
      </c>
      <c r="F10" s="28">
        <f>+SUM(Table694121727[Expansion Demand by 2029
'[C=B-A']])</f>
        <v>236</v>
      </c>
      <c r="G10" s="28">
        <f>+SUM(Table694121727[Replacement Demand by 2029
'[D']])</f>
        <v>940</v>
      </c>
      <c r="H10" s="28">
        <f>+SUM(Table694121727[Net Hiring Requirements by 2029
'[E=C+D']])</f>
        <v>1176</v>
      </c>
    </row>
    <row r="11" spans="1:9" s="29" customFormat="1" ht="11.5">
      <c r="A11" s="155" t="s">
        <v>254</v>
      </c>
      <c r="B11" s="156"/>
      <c r="C11" s="30"/>
      <c r="D11" s="31">
        <f>SUMIF(Table694121727[With Core Environmental Workers?], "Yes", Table694121727[Environmental Employment in 2019
'[A'] ])</f>
        <v>1986</v>
      </c>
      <c r="E11" s="31">
        <f>SUMIF(Table694121727[With Core Environmental Workers?], "Yes", Table694121727[Environmental Employment in 2029
'[B']])</f>
        <v>2103</v>
      </c>
      <c r="F11" s="31">
        <f>SUMIF(Table694121727[With Core Environmental Workers?], "Yes", Table694121727[Expansion Demand by 2029
'[C=B-A']])</f>
        <v>117</v>
      </c>
      <c r="G11" s="31">
        <f>SUMIF(Table694121727[With Core Environmental Workers?], "Yes", Table694121727[Replacement Demand by 2029
'[D']])</f>
        <v>546</v>
      </c>
      <c r="H11" s="31">
        <f>SUMIF(Table694121727[With Core Environmental Workers?], "Yes", Table694121727[Net Hiring Requirements by 2029
'[E=C+D']])</f>
        <v>663</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93</v>
      </c>
      <c r="E14" s="35">
        <v>102</v>
      </c>
      <c r="F14" s="35">
        <v>9</v>
      </c>
      <c r="G14" s="35">
        <v>50</v>
      </c>
      <c r="H14" s="35">
        <v>59</v>
      </c>
    </row>
    <row r="15" spans="1:9" s="36" customFormat="1" ht="11.5">
      <c r="A15" s="34" t="s">
        <v>257</v>
      </c>
      <c r="B15" s="33" t="s">
        <v>258</v>
      </c>
      <c r="C15" s="34" t="s">
        <v>259</v>
      </c>
      <c r="D15" s="35">
        <v>16</v>
      </c>
      <c r="E15" s="35">
        <v>15</v>
      </c>
      <c r="F15" s="35">
        <v>-1</v>
      </c>
      <c r="G15" s="35">
        <v>10</v>
      </c>
      <c r="H15" s="35">
        <v>9</v>
      </c>
    </row>
    <row r="16" spans="1:9" s="36" customFormat="1" ht="11.5">
      <c r="A16" s="34" t="s">
        <v>82</v>
      </c>
      <c r="B16" s="33" t="s">
        <v>81</v>
      </c>
      <c r="C16" s="34" t="s">
        <v>256</v>
      </c>
      <c r="D16" s="35">
        <v>122</v>
      </c>
      <c r="E16" s="35">
        <v>125</v>
      </c>
      <c r="F16" s="35">
        <v>3</v>
      </c>
      <c r="G16" s="35">
        <v>55</v>
      </c>
      <c r="H16" s="35">
        <v>58</v>
      </c>
    </row>
    <row r="17" spans="1:8" s="36" customFormat="1" ht="11.5">
      <c r="A17" s="34" t="s">
        <v>208</v>
      </c>
      <c r="B17" s="33" t="s">
        <v>207</v>
      </c>
      <c r="C17" s="34" t="s">
        <v>256</v>
      </c>
      <c r="D17" s="35">
        <v>0</v>
      </c>
      <c r="E17" s="35">
        <v>0</v>
      </c>
      <c r="F17" s="35">
        <v>0</v>
      </c>
      <c r="G17" s="35">
        <v>0</v>
      </c>
      <c r="H17" s="35">
        <v>0</v>
      </c>
    </row>
    <row r="18" spans="1:8" s="36" customFormat="1" ht="11.5">
      <c r="A18" s="34" t="s">
        <v>127</v>
      </c>
      <c r="B18" s="33" t="s">
        <v>126</v>
      </c>
      <c r="C18" s="34" t="s">
        <v>256</v>
      </c>
      <c r="D18" s="35">
        <v>40</v>
      </c>
      <c r="E18" s="35">
        <v>36</v>
      </c>
      <c r="F18" s="35">
        <v>-4</v>
      </c>
      <c r="G18" s="35">
        <v>20</v>
      </c>
      <c r="H18" s="35">
        <v>16</v>
      </c>
    </row>
    <row r="19" spans="1:8" s="36" customFormat="1" ht="11.5">
      <c r="A19" s="34" t="s">
        <v>260</v>
      </c>
      <c r="B19" s="33" t="s">
        <v>261</v>
      </c>
      <c r="C19" s="34" t="s">
        <v>259</v>
      </c>
      <c r="D19" s="35">
        <v>42</v>
      </c>
      <c r="E19" s="35">
        <v>44</v>
      </c>
      <c r="F19" s="35">
        <v>2</v>
      </c>
      <c r="G19" s="35">
        <v>10</v>
      </c>
      <c r="H19" s="35">
        <v>12</v>
      </c>
    </row>
    <row r="20" spans="1:8" s="36" customFormat="1" ht="11.5">
      <c r="A20" s="34" t="s">
        <v>262</v>
      </c>
      <c r="B20" s="33" t="s">
        <v>263</v>
      </c>
      <c r="C20" s="34" t="s">
        <v>259</v>
      </c>
      <c r="D20" s="35">
        <v>11</v>
      </c>
      <c r="E20" s="35">
        <v>12</v>
      </c>
      <c r="F20" s="35">
        <v>1</v>
      </c>
      <c r="G20" s="35">
        <v>0</v>
      </c>
      <c r="H20" s="35">
        <v>1</v>
      </c>
    </row>
    <row r="21" spans="1:8" s="36" customFormat="1" ht="11.5">
      <c r="A21" s="34" t="s">
        <v>264</v>
      </c>
      <c r="B21" s="33" t="s">
        <v>265</v>
      </c>
      <c r="C21" s="34" t="s">
        <v>259</v>
      </c>
      <c r="D21" s="35">
        <v>49</v>
      </c>
      <c r="E21" s="35">
        <v>50</v>
      </c>
      <c r="F21" s="35">
        <v>1</v>
      </c>
      <c r="G21" s="35">
        <v>15</v>
      </c>
      <c r="H21" s="35">
        <v>16</v>
      </c>
    </row>
    <row r="22" spans="1:8" s="36" customFormat="1" ht="11.5">
      <c r="A22" s="34" t="s">
        <v>199</v>
      </c>
      <c r="B22" s="33" t="s">
        <v>198</v>
      </c>
      <c r="C22" s="34" t="s">
        <v>256</v>
      </c>
      <c r="D22" s="35">
        <v>14</v>
      </c>
      <c r="E22" s="35">
        <v>15</v>
      </c>
      <c r="F22" s="35">
        <v>1</v>
      </c>
      <c r="G22" s="35">
        <v>0</v>
      </c>
      <c r="H22" s="35">
        <v>1</v>
      </c>
    </row>
    <row r="23" spans="1:8" s="36" customFormat="1" ht="11.5">
      <c r="A23" s="34" t="s">
        <v>166</v>
      </c>
      <c r="B23" s="33" t="s">
        <v>165</v>
      </c>
      <c r="C23" s="34" t="s">
        <v>256</v>
      </c>
      <c r="D23" s="35">
        <v>11</v>
      </c>
      <c r="E23" s="35">
        <v>12</v>
      </c>
      <c r="F23" s="35">
        <v>1</v>
      </c>
      <c r="G23" s="35">
        <v>0</v>
      </c>
      <c r="H23" s="35">
        <v>1</v>
      </c>
    </row>
    <row r="24" spans="1:8" s="36" customFormat="1" ht="11.5">
      <c r="A24" s="34" t="s">
        <v>115</v>
      </c>
      <c r="B24" s="33" t="s">
        <v>114</v>
      </c>
      <c r="C24" s="34" t="s">
        <v>256</v>
      </c>
      <c r="D24" s="35">
        <v>8</v>
      </c>
      <c r="E24" s="35">
        <v>8</v>
      </c>
      <c r="F24" s="35">
        <v>0</v>
      </c>
      <c r="G24" s="35">
        <v>0</v>
      </c>
      <c r="H24" s="35">
        <v>0</v>
      </c>
    </row>
    <row r="25" spans="1:8" s="36" customFormat="1" ht="11.5">
      <c r="A25" s="34" t="s">
        <v>193</v>
      </c>
      <c r="B25" s="33" t="s">
        <v>192</v>
      </c>
      <c r="C25" s="34" t="s">
        <v>256</v>
      </c>
      <c r="D25" s="35">
        <v>12</v>
      </c>
      <c r="E25" s="35">
        <v>13</v>
      </c>
      <c r="F25" s="35">
        <v>1</v>
      </c>
      <c r="G25" s="35">
        <v>0</v>
      </c>
      <c r="H25" s="35">
        <v>1</v>
      </c>
    </row>
    <row r="26" spans="1:8" s="36" customFormat="1" ht="11.5">
      <c r="A26" s="34" t="s">
        <v>205</v>
      </c>
      <c r="B26" s="33" t="s">
        <v>204</v>
      </c>
      <c r="C26" s="34" t="s">
        <v>256</v>
      </c>
      <c r="D26" s="35">
        <v>10</v>
      </c>
      <c r="E26" s="35">
        <v>11</v>
      </c>
      <c r="F26" s="35">
        <v>1</v>
      </c>
      <c r="G26" s="35">
        <v>0</v>
      </c>
      <c r="H26" s="35">
        <v>1</v>
      </c>
    </row>
    <row r="27" spans="1:8" s="36" customFormat="1" ht="11.5">
      <c r="A27" s="34" t="s">
        <v>178</v>
      </c>
      <c r="B27" s="33" t="s">
        <v>177</v>
      </c>
      <c r="C27" s="34" t="s">
        <v>256</v>
      </c>
      <c r="D27" s="35">
        <v>12</v>
      </c>
      <c r="E27" s="35">
        <v>15</v>
      </c>
      <c r="F27" s="35">
        <v>3</v>
      </c>
      <c r="G27" s="35">
        <v>0</v>
      </c>
      <c r="H27" s="35">
        <v>3</v>
      </c>
    </row>
    <row r="28" spans="1:8" s="36" customFormat="1" ht="11.5">
      <c r="A28" s="34" t="s">
        <v>112</v>
      </c>
      <c r="B28" s="33" t="s">
        <v>111</v>
      </c>
      <c r="C28" s="34" t="s">
        <v>256</v>
      </c>
      <c r="D28" s="35">
        <v>97</v>
      </c>
      <c r="E28" s="35">
        <v>106</v>
      </c>
      <c r="F28" s="35">
        <v>9</v>
      </c>
      <c r="G28" s="35">
        <v>29</v>
      </c>
      <c r="H28" s="35">
        <v>38</v>
      </c>
    </row>
    <row r="29" spans="1:8" s="36" customFormat="1" ht="11.5">
      <c r="A29" s="34" t="s">
        <v>130</v>
      </c>
      <c r="B29" s="33" t="s">
        <v>129</v>
      </c>
      <c r="C29" s="34" t="s">
        <v>256</v>
      </c>
      <c r="D29" s="35">
        <v>6</v>
      </c>
      <c r="E29" s="35">
        <v>6</v>
      </c>
      <c r="F29" s="35">
        <v>0</v>
      </c>
      <c r="G29" s="35">
        <v>0</v>
      </c>
      <c r="H29" s="35">
        <v>0</v>
      </c>
    </row>
    <row r="30" spans="1:8" s="36" customFormat="1" ht="11.5">
      <c r="A30" s="34" t="s">
        <v>226</v>
      </c>
      <c r="B30" s="33" t="s">
        <v>225</v>
      </c>
      <c r="C30" s="34" t="s">
        <v>256</v>
      </c>
      <c r="D30" s="35">
        <v>16</v>
      </c>
      <c r="E30" s="35">
        <v>17</v>
      </c>
      <c r="F30" s="35">
        <v>1</v>
      </c>
      <c r="G30" s="35">
        <v>0</v>
      </c>
      <c r="H30" s="35">
        <v>1</v>
      </c>
    </row>
    <row r="31" spans="1:8" s="36" customFormat="1" ht="11.5">
      <c r="A31" s="34" t="s">
        <v>211</v>
      </c>
      <c r="B31" s="33" t="s">
        <v>210</v>
      </c>
      <c r="C31" s="34" t="s">
        <v>256</v>
      </c>
      <c r="D31" s="35">
        <v>0</v>
      </c>
      <c r="E31" s="35">
        <v>0</v>
      </c>
      <c r="F31" s="35">
        <v>0</v>
      </c>
      <c r="G31" s="35">
        <v>0</v>
      </c>
      <c r="H31" s="35">
        <v>0</v>
      </c>
    </row>
    <row r="32" spans="1:8" s="36" customFormat="1" ht="11.5">
      <c r="A32" s="34" t="s">
        <v>124</v>
      </c>
      <c r="B32" s="33" t="s">
        <v>123</v>
      </c>
      <c r="C32" s="34" t="s">
        <v>256</v>
      </c>
      <c r="D32" s="35">
        <v>3</v>
      </c>
      <c r="E32" s="35">
        <v>3</v>
      </c>
      <c r="F32" s="35">
        <v>0</v>
      </c>
      <c r="G32" s="35">
        <v>0</v>
      </c>
      <c r="H32" s="35">
        <v>0</v>
      </c>
    </row>
    <row r="33" spans="1:8" s="36" customFormat="1" ht="11.5">
      <c r="A33" s="34" t="s">
        <v>229</v>
      </c>
      <c r="B33" s="33" t="s">
        <v>228</v>
      </c>
      <c r="C33" s="34" t="s">
        <v>256</v>
      </c>
      <c r="D33" s="35">
        <v>0</v>
      </c>
      <c r="E33" s="35">
        <v>0</v>
      </c>
      <c r="F33" s="35">
        <v>0</v>
      </c>
      <c r="G33" s="35">
        <v>0</v>
      </c>
      <c r="H33" s="35">
        <v>0</v>
      </c>
    </row>
    <row r="34" spans="1:8" s="36" customFormat="1" ht="11.5">
      <c r="A34" s="34" t="s">
        <v>266</v>
      </c>
      <c r="B34" s="33" t="s">
        <v>267</v>
      </c>
      <c r="C34" s="34" t="s">
        <v>259</v>
      </c>
      <c r="D34" s="35">
        <v>33</v>
      </c>
      <c r="E34" s="35">
        <v>32</v>
      </c>
      <c r="F34" s="35">
        <v>-1</v>
      </c>
      <c r="G34" s="35">
        <v>10</v>
      </c>
      <c r="H34" s="35">
        <v>9</v>
      </c>
    </row>
    <row r="35" spans="1:8" s="36" customFormat="1" ht="11.5">
      <c r="A35" s="34" t="s">
        <v>160</v>
      </c>
      <c r="B35" s="33" t="s">
        <v>268</v>
      </c>
      <c r="C35" s="34" t="s">
        <v>256</v>
      </c>
      <c r="D35" s="35">
        <v>58</v>
      </c>
      <c r="E35" s="35">
        <v>59</v>
      </c>
      <c r="F35" s="35">
        <v>1</v>
      </c>
      <c r="G35" s="35">
        <v>20</v>
      </c>
      <c r="H35" s="35">
        <v>21</v>
      </c>
    </row>
    <row r="36" spans="1:8" s="36" customFormat="1" ht="11.5">
      <c r="A36" s="34" t="s">
        <v>220</v>
      </c>
      <c r="B36" s="33" t="s">
        <v>219</v>
      </c>
      <c r="C36" s="34" t="s">
        <v>256</v>
      </c>
      <c r="D36" s="35">
        <v>39</v>
      </c>
      <c r="E36" s="35">
        <v>43</v>
      </c>
      <c r="F36" s="35">
        <v>4</v>
      </c>
      <c r="G36" s="35">
        <v>20</v>
      </c>
      <c r="H36" s="35">
        <v>24</v>
      </c>
    </row>
    <row r="37" spans="1:8" s="36" customFormat="1" ht="11.5">
      <c r="A37" s="34" t="s">
        <v>269</v>
      </c>
      <c r="B37" s="33" t="s">
        <v>270</v>
      </c>
      <c r="C37" s="34" t="s">
        <v>259</v>
      </c>
      <c r="D37" s="35">
        <v>21</v>
      </c>
      <c r="E37" s="35">
        <v>21</v>
      </c>
      <c r="F37" s="35">
        <v>0</v>
      </c>
      <c r="G37" s="35">
        <v>10</v>
      </c>
      <c r="H37" s="35">
        <v>10</v>
      </c>
    </row>
    <row r="38" spans="1:8" s="36" customFormat="1" ht="11.5">
      <c r="A38" s="34" t="s">
        <v>271</v>
      </c>
      <c r="B38" s="33" t="s">
        <v>272</v>
      </c>
      <c r="C38" s="34" t="s">
        <v>259</v>
      </c>
      <c r="D38" s="35">
        <v>0</v>
      </c>
      <c r="E38" s="35">
        <v>0</v>
      </c>
      <c r="F38" s="35">
        <v>0</v>
      </c>
      <c r="G38" s="35">
        <v>0</v>
      </c>
      <c r="H38" s="35">
        <v>0</v>
      </c>
    </row>
    <row r="39" spans="1:8" s="36" customFormat="1" ht="11.5">
      <c r="A39" s="34" t="s">
        <v>175</v>
      </c>
      <c r="B39" s="33" t="s">
        <v>174</v>
      </c>
      <c r="C39" s="34" t="s">
        <v>256</v>
      </c>
      <c r="D39" s="35">
        <v>0</v>
      </c>
      <c r="E39" s="35">
        <v>0</v>
      </c>
      <c r="F39" s="35">
        <v>0</v>
      </c>
      <c r="G39" s="35">
        <v>0</v>
      </c>
      <c r="H39" s="35">
        <v>0</v>
      </c>
    </row>
    <row r="40" spans="1:8" s="36" customFormat="1" ht="11.5">
      <c r="A40" s="34" t="s">
        <v>88</v>
      </c>
      <c r="B40" s="33" t="s">
        <v>87</v>
      </c>
      <c r="C40" s="34" t="s">
        <v>256</v>
      </c>
      <c r="D40" s="35">
        <v>51</v>
      </c>
      <c r="E40" s="35">
        <v>46</v>
      </c>
      <c r="F40" s="35">
        <v>-5</v>
      </c>
      <c r="G40" s="35">
        <v>20</v>
      </c>
      <c r="H40" s="35">
        <v>15</v>
      </c>
    </row>
    <row r="41" spans="1:8" s="36" customFormat="1" ht="11.5">
      <c r="A41" s="34" t="s">
        <v>273</v>
      </c>
      <c r="B41" s="33" t="s">
        <v>274</v>
      </c>
      <c r="C41" s="34" t="s">
        <v>259</v>
      </c>
      <c r="D41" s="35">
        <v>16</v>
      </c>
      <c r="E41" s="35">
        <v>18</v>
      </c>
      <c r="F41" s="35">
        <v>2</v>
      </c>
      <c r="G41" s="35">
        <v>0</v>
      </c>
      <c r="H41" s="35">
        <v>2</v>
      </c>
    </row>
    <row r="42" spans="1:8" s="36" customFormat="1" ht="11.5">
      <c r="A42" s="34" t="s">
        <v>238</v>
      </c>
      <c r="B42" s="33" t="s">
        <v>237</v>
      </c>
      <c r="C42" s="34" t="s">
        <v>256</v>
      </c>
      <c r="D42" s="35">
        <v>29</v>
      </c>
      <c r="E42" s="35">
        <v>30</v>
      </c>
      <c r="F42" s="35">
        <v>1</v>
      </c>
      <c r="G42" s="35">
        <v>0</v>
      </c>
      <c r="H42" s="35">
        <v>1</v>
      </c>
    </row>
    <row r="43" spans="1:8" s="36" customFormat="1" ht="11.5">
      <c r="A43" s="34" t="s">
        <v>187</v>
      </c>
      <c r="B43" s="33" t="s">
        <v>186</v>
      </c>
      <c r="C43" s="34" t="s">
        <v>256</v>
      </c>
      <c r="D43" s="35">
        <v>19</v>
      </c>
      <c r="E43" s="35">
        <v>19</v>
      </c>
      <c r="F43" s="35">
        <v>0</v>
      </c>
      <c r="G43" s="35">
        <v>0</v>
      </c>
      <c r="H43" s="35">
        <v>0</v>
      </c>
    </row>
    <row r="44" spans="1:8" s="36" customFormat="1" ht="11.5">
      <c r="A44" s="34" t="s">
        <v>275</v>
      </c>
      <c r="B44" s="33" t="s">
        <v>276</v>
      </c>
      <c r="C44" s="34" t="s">
        <v>259</v>
      </c>
      <c r="D44" s="35">
        <v>78</v>
      </c>
      <c r="E44" s="35">
        <v>86</v>
      </c>
      <c r="F44" s="35">
        <v>8</v>
      </c>
      <c r="G44" s="35">
        <v>10</v>
      </c>
      <c r="H44" s="35">
        <v>18</v>
      </c>
    </row>
    <row r="45" spans="1:8" s="36" customFormat="1" ht="11.5">
      <c r="A45" s="34" t="s">
        <v>277</v>
      </c>
      <c r="B45" s="33" t="s">
        <v>278</v>
      </c>
      <c r="C45" s="34" t="s">
        <v>259</v>
      </c>
      <c r="D45" s="35">
        <v>7</v>
      </c>
      <c r="E45" s="35">
        <v>7</v>
      </c>
      <c r="F45" s="35">
        <v>0</v>
      </c>
      <c r="G45" s="35">
        <v>0</v>
      </c>
      <c r="H45" s="35">
        <v>0</v>
      </c>
    </row>
    <row r="46" spans="1:8" s="36" customFormat="1" ht="11.5">
      <c r="A46" s="34" t="s">
        <v>172</v>
      </c>
      <c r="B46" s="33" t="s">
        <v>171</v>
      </c>
      <c r="C46" s="34" t="s">
        <v>256</v>
      </c>
      <c r="D46" s="35">
        <v>125</v>
      </c>
      <c r="E46" s="35">
        <v>130</v>
      </c>
      <c r="F46" s="35">
        <v>5</v>
      </c>
      <c r="G46" s="35">
        <v>40</v>
      </c>
      <c r="H46" s="35">
        <v>45</v>
      </c>
    </row>
    <row r="47" spans="1:8" s="36" customFormat="1" ht="11.5">
      <c r="A47" s="34" t="s">
        <v>279</v>
      </c>
      <c r="B47" s="33" t="s">
        <v>280</v>
      </c>
      <c r="C47" s="34" t="s">
        <v>259</v>
      </c>
      <c r="D47" s="35">
        <v>22</v>
      </c>
      <c r="E47" s="35">
        <v>23</v>
      </c>
      <c r="F47" s="35">
        <v>1</v>
      </c>
      <c r="G47" s="35">
        <v>10</v>
      </c>
      <c r="H47" s="35">
        <v>11</v>
      </c>
    </row>
    <row r="48" spans="1:8" s="36" customFormat="1" ht="11.5">
      <c r="A48" s="34" t="s">
        <v>281</v>
      </c>
      <c r="B48" s="33" t="s">
        <v>282</v>
      </c>
      <c r="C48" s="34" t="s">
        <v>259</v>
      </c>
      <c r="D48" s="35">
        <v>62</v>
      </c>
      <c r="E48" s="35">
        <v>67</v>
      </c>
      <c r="F48" s="35">
        <v>5</v>
      </c>
      <c r="G48" s="35">
        <v>22</v>
      </c>
      <c r="H48" s="35">
        <v>27</v>
      </c>
    </row>
    <row r="49" spans="1:8" s="36" customFormat="1" ht="11.5">
      <c r="A49" s="34" t="s">
        <v>283</v>
      </c>
      <c r="B49" s="33" t="s">
        <v>284</v>
      </c>
      <c r="C49" s="34" t="s">
        <v>259</v>
      </c>
      <c r="D49" s="35">
        <v>52</v>
      </c>
      <c r="E49" s="35">
        <v>55</v>
      </c>
      <c r="F49" s="35">
        <v>3</v>
      </c>
      <c r="G49" s="35">
        <v>22</v>
      </c>
      <c r="H49" s="35">
        <v>25</v>
      </c>
    </row>
    <row r="50" spans="1:8" s="36" customFormat="1" ht="11.5">
      <c r="A50" s="34" t="s">
        <v>94</v>
      </c>
      <c r="B50" s="33" t="s">
        <v>93</v>
      </c>
      <c r="C50" s="34" t="s">
        <v>256</v>
      </c>
      <c r="D50" s="35">
        <v>46</v>
      </c>
      <c r="E50" s="35">
        <v>50</v>
      </c>
      <c r="F50" s="35">
        <v>4</v>
      </c>
      <c r="G50" s="35">
        <v>10</v>
      </c>
      <c r="H50" s="35">
        <v>14</v>
      </c>
    </row>
    <row r="51" spans="1:8" s="36" customFormat="1" ht="11.5">
      <c r="A51" s="34" t="s">
        <v>67</v>
      </c>
      <c r="B51" s="33" t="s">
        <v>66</v>
      </c>
      <c r="C51" s="34" t="s">
        <v>256</v>
      </c>
      <c r="D51" s="35">
        <v>0</v>
      </c>
      <c r="E51" s="35">
        <v>0</v>
      </c>
      <c r="F51" s="35">
        <v>0</v>
      </c>
      <c r="G51" s="35">
        <v>0</v>
      </c>
      <c r="H51" s="35">
        <v>0</v>
      </c>
    </row>
    <row r="52" spans="1:8" s="36" customFormat="1" ht="11.5">
      <c r="A52" s="34" t="s">
        <v>133</v>
      </c>
      <c r="B52" s="33" t="s">
        <v>132</v>
      </c>
      <c r="C52" s="34" t="s">
        <v>256</v>
      </c>
      <c r="D52" s="35">
        <v>286</v>
      </c>
      <c r="E52" s="35">
        <v>306</v>
      </c>
      <c r="F52" s="35">
        <v>20</v>
      </c>
      <c r="G52" s="35">
        <v>73</v>
      </c>
      <c r="H52" s="35">
        <v>93</v>
      </c>
    </row>
    <row r="53" spans="1:8" s="36" customFormat="1" ht="11.5">
      <c r="A53" s="34" t="s">
        <v>64</v>
      </c>
      <c r="B53" s="33" t="s">
        <v>63</v>
      </c>
      <c r="C53" s="34" t="s">
        <v>256</v>
      </c>
      <c r="D53" s="35">
        <v>0</v>
      </c>
      <c r="E53" s="35">
        <v>0</v>
      </c>
      <c r="F53" s="35">
        <v>0</v>
      </c>
      <c r="G53" s="35">
        <v>0</v>
      </c>
      <c r="H53" s="35">
        <v>0</v>
      </c>
    </row>
    <row r="54" spans="1:8" s="36" customFormat="1" ht="11.5">
      <c r="A54" s="34" t="s">
        <v>73</v>
      </c>
      <c r="B54" s="33" t="s">
        <v>72</v>
      </c>
      <c r="C54" s="34" t="s">
        <v>256</v>
      </c>
      <c r="D54" s="35">
        <v>135</v>
      </c>
      <c r="E54" s="35">
        <v>143</v>
      </c>
      <c r="F54" s="35">
        <v>8</v>
      </c>
      <c r="G54" s="35">
        <v>30</v>
      </c>
      <c r="H54" s="35">
        <v>38</v>
      </c>
    </row>
    <row r="55" spans="1:8" s="36" customFormat="1" ht="11.5">
      <c r="A55" s="34" t="s">
        <v>145</v>
      </c>
      <c r="B55" s="33" t="s">
        <v>144</v>
      </c>
      <c r="C55" s="34" t="s">
        <v>256</v>
      </c>
      <c r="D55" s="35">
        <v>14</v>
      </c>
      <c r="E55" s="35">
        <v>14</v>
      </c>
      <c r="F55" s="35">
        <v>0</v>
      </c>
      <c r="G55" s="35">
        <v>0</v>
      </c>
      <c r="H55" s="35">
        <v>0</v>
      </c>
    </row>
    <row r="56" spans="1:8" s="36" customFormat="1" ht="11.5">
      <c r="A56" s="34" t="s">
        <v>154</v>
      </c>
      <c r="B56" s="33" t="s">
        <v>153</v>
      </c>
      <c r="C56" s="34" t="s">
        <v>256</v>
      </c>
      <c r="D56" s="35">
        <v>0</v>
      </c>
      <c r="E56" s="35">
        <v>0</v>
      </c>
      <c r="F56" s="35">
        <v>0</v>
      </c>
      <c r="G56" s="35">
        <v>0</v>
      </c>
      <c r="H56" s="35">
        <v>0</v>
      </c>
    </row>
    <row r="57" spans="1:8" s="36" customFormat="1" ht="11.5">
      <c r="A57" s="34" t="s">
        <v>109</v>
      </c>
      <c r="B57" s="33" t="s">
        <v>108</v>
      </c>
      <c r="C57" s="34" t="s">
        <v>256</v>
      </c>
      <c r="D57" s="35">
        <v>0</v>
      </c>
      <c r="E57" s="35">
        <v>0</v>
      </c>
      <c r="F57" s="35">
        <v>0</v>
      </c>
      <c r="G57" s="35">
        <v>0</v>
      </c>
      <c r="H57" s="35">
        <v>0</v>
      </c>
    </row>
    <row r="58" spans="1:8" s="36" customFormat="1" ht="11.5">
      <c r="A58" s="34" t="s">
        <v>157</v>
      </c>
      <c r="B58" s="33" t="s">
        <v>156</v>
      </c>
      <c r="C58" s="34" t="s">
        <v>256</v>
      </c>
      <c r="D58" s="35">
        <v>0</v>
      </c>
      <c r="E58" s="35">
        <v>0</v>
      </c>
      <c r="F58" s="35">
        <v>0</v>
      </c>
      <c r="G58" s="35">
        <v>0</v>
      </c>
      <c r="H58" s="35">
        <v>0</v>
      </c>
    </row>
    <row r="59" spans="1:8" s="36" customFormat="1" ht="11.5">
      <c r="A59" s="34" t="s">
        <v>85</v>
      </c>
      <c r="B59" s="33" t="s">
        <v>84</v>
      </c>
      <c r="C59" s="34" t="s">
        <v>256</v>
      </c>
      <c r="D59" s="35">
        <v>20</v>
      </c>
      <c r="E59" s="35">
        <v>21</v>
      </c>
      <c r="F59" s="35">
        <v>1</v>
      </c>
      <c r="G59" s="35">
        <v>0</v>
      </c>
      <c r="H59" s="35">
        <v>1</v>
      </c>
    </row>
    <row r="60" spans="1:8" s="36" customFormat="1" ht="11.5">
      <c r="A60" s="34" t="s">
        <v>106</v>
      </c>
      <c r="B60" s="33" t="s">
        <v>105</v>
      </c>
      <c r="C60" s="34" t="s">
        <v>256</v>
      </c>
      <c r="D60" s="35">
        <v>0</v>
      </c>
      <c r="E60" s="35">
        <v>0</v>
      </c>
      <c r="F60" s="35">
        <v>0</v>
      </c>
      <c r="G60" s="35">
        <v>0</v>
      </c>
      <c r="H60" s="35">
        <v>0</v>
      </c>
    </row>
    <row r="61" spans="1:8" s="36" customFormat="1" ht="11.5">
      <c r="A61" s="34" t="s">
        <v>103</v>
      </c>
      <c r="B61" s="33" t="s">
        <v>102</v>
      </c>
      <c r="C61" s="34" t="s">
        <v>256</v>
      </c>
      <c r="D61" s="35">
        <v>0</v>
      </c>
      <c r="E61" s="35">
        <v>0</v>
      </c>
      <c r="F61" s="35">
        <v>0</v>
      </c>
      <c r="G61" s="35">
        <v>0</v>
      </c>
      <c r="H61" s="35">
        <v>0</v>
      </c>
    </row>
    <row r="62" spans="1:8" s="36" customFormat="1" ht="11.5">
      <c r="A62" s="34" t="s">
        <v>151</v>
      </c>
      <c r="B62" s="33" t="s">
        <v>150</v>
      </c>
      <c r="C62" s="34" t="s">
        <v>256</v>
      </c>
      <c r="D62" s="35">
        <v>3</v>
      </c>
      <c r="E62" s="35">
        <v>3</v>
      </c>
      <c r="F62" s="35">
        <v>0</v>
      </c>
      <c r="G62" s="35">
        <v>0</v>
      </c>
      <c r="H62" s="35">
        <v>0</v>
      </c>
    </row>
    <row r="63" spans="1:8" s="36" customFormat="1" ht="11.5">
      <c r="A63" s="34" t="s">
        <v>163</v>
      </c>
      <c r="B63" s="33" t="s">
        <v>162</v>
      </c>
      <c r="C63" s="34" t="s">
        <v>256</v>
      </c>
      <c r="D63" s="35">
        <v>0</v>
      </c>
      <c r="E63" s="35">
        <v>0</v>
      </c>
      <c r="F63" s="35">
        <v>0</v>
      </c>
      <c r="G63" s="35">
        <v>0</v>
      </c>
      <c r="H63" s="35">
        <v>0</v>
      </c>
    </row>
    <row r="64" spans="1:8" s="36" customFormat="1" ht="11.5">
      <c r="A64" s="34" t="s">
        <v>97</v>
      </c>
      <c r="B64" s="33" t="s">
        <v>96</v>
      </c>
      <c r="C64" s="34" t="s">
        <v>256</v>
      </c>
      <c r="D64" s="35">
        <v>130</v>
      </c>
      <c r="E64" s="35">
        <v>138</v>
      </c>
      <c r="F64" s="35">
        <v>8</v>
      </c>
      <c r="G64" s="35">
        <v>40</v>
      </c>
      <c r="H64" s="35">
        <v>48</v>
      </c>
    </row>
    <row r="65" spans="1:8" s="36" customFormat="1" ht="11.5">
      <c r="A65" s="34" t="s">
        <v>285</v>
      </c>
      <c r="B65" s="33" t="s">
        <v>286</v>
      </c>
      <c r="C65" s="34" t="s">
        <v>259</v>
      </c>
      <c r="D65" s="35">
        <v>44</v>
      </c>
      <c r="E65" s="35">
        <v>48</v>
      </c>
      <c r="F65" s="35">
        <v>4</v>
      </c>
      <c r="G65" s="35">
        <v>10</v>
      </c>
      <c r="H65" s="35">
        <v>14</v>
      </c>
    </row>
    <row r="66" spans="1:8" s="36" customFormat="1" ht="11.5">
      <c r="A66" s="34" t="s">
        <v>287</v>
      </c>
      <c r="B66" s="33" t="s">
        <v>288</v>
      </c>
      <c r="C66" s="34" t="s">
        <v>259</v>
      </c>
      <c r="D66" s="35">
        <v>0</v>
      </c>
      <c r="E66" s="35">
        <v>0</v>
      </c>
      <c r="F66" s="35">
        <v>0</v>
      </c>
      <c r="G66" s="35">
        <v>0</v>
      </c>
      <c r="H66" s="35">
        <v>0</v>
      </c>
    </row>
    <row r="67" spans="1:8" s="36" customFormat="1" ht="11.5">
      <c r="A67" s="34" t="s">
        <v>289</v>
      </c>
      <c r="B67" s="33" t="s">
        <v>290</v>
      </c>
      <c r="C67" s="34" t="s">
        <v>259</v>
      </c>
      <c r="D67" s="35">
        <v>0</v>
      </c>
      <c r="E67" s="35">
        <v>0</v>
      </c>
      <c r="F67" s="35">
        <v>0</v>
      </c>
      <c r="G67" s="35">
        <v>0</v>
      </c>
      <c r="H67" s="35">
        <v>0</v>
      </c>
    </row>
    <row r="68" spans="1:8" s="36" customFormat="1" ht="11.5">
      <c r="A68" s="34" t="s">
        <v>139</v>
      </c>
      <c r="B68" s="33" t="s">
        <v>138</v>
      </c>
      <c r="C68" s="34" t="s">
        <v>256</v>
      </c>
      <c r="D68" s="35">
        <v>31</v>
      </c>
      <c r="E68" s="35">
        <v>35</v>
      </c>
      <c r="F68" s="35">
        <v>4</v>
      </c>
      <c r="G68" s="35">
        <v>8</v>
      </c>
      <c r="H68" s="35">
        <v>12</v>
      </c>
    </row>
    <row r="69" spans="1:8" s="36" customFormat="1" ht="11.5">
      <c r="A69" s="34" t="s">
        <v>76</v>
      </c>
      <c r="B69" s="33" t="s">
        <v>75</v>
      </c>
      <c r="C69" s="34" t="s">
        <v>256</v>
      </c>
      <c r="D69" s="35">
        <v>29</v>
      </c>
      <c r="E69" s="35">
        <v>31</v>
      </c>
      <c r="F69" s="35">
        <v>2</v>
      </c>
      <c r="G69" s="35">
        <v>5</v>
      </c>
      <c r="H69" s="35">
        <v>7</v>
      </c>
    </row>
    <row r="70" spans="1:8" s="36" customFormat="1" ht="11.5">
      <c r="A70" s="34" t="s">
        <v>79</v>
      </c>
      <c r="B70" s="33" t="s">
        <v>78</v>
      </c>
      <c r="C70" s="34" t="s">
        <v>256</v>
      </c>
      <c r="D70" s="35">
        <v>149</v>
      </c>
      <c r="E70" s="35">
        <v>164</v>
      </c>
      <c r="F70" s="35">
        <v>15</v>
      </c>
      <c r="G70" s="35">
        <v>36</v>
      </c>
      <c r="H70" s="35">
        <v>51</v>
      </c>
    </row>
    <row r="71" spans="1:8" s="36" customFormat="1" ht="11.5">
      <c r="A71" s="34" t="s">
        <v>121</v>
      </c>
      <c r="B71" s="33" t="s">
        <v>120</v>
      </c>
      <c r="C71" s="34" t="s">
        <v>256</v>
      </c>
      <c r="D71" s="35">
        <v>12</v>
      </c>
      <c r="E71" s="35">
        <v>13</v>
      </c>
      <c r="F71" s="35">
        <v>1</v>
      </c>
      <c r="G71" s="35">
        <v>0</v>
      </c>
      <c r="H71" s="35">
        <v>1</v>
      </c>
    </row>
    <row r="72" spans="1:8" s="36" customFormat="1" ht="11.5">
      <c r="A72" s="34" t="s">
        <v>202</v>
      </c>
      <c r="B72" s="33" t="s">
        <v>216</v>
      </c>
      <c r="C72" s="34" t="s">
        <v>256</v>
      </c>
      <c r="D72" s="35">
        <v>0</v>
      </c>
      <c r="E72" s="35">
        <v>0</v>
      </c>
      <c r="F72" s="35">
        <v>0</v>
      </c>
      <c r="G72" s="35">
        <v>0</v>
      </c>
      <c r="H72" s="35">
        <v>0</v>
      </c>
    </row>
    <row r="73" spans="1:8" s="36" customFormat="1" ht="11.5">
      <c r="A73" s="34" t="s">
        <v>202</v>
      </c>
      <c r="B73" s="33" t="s">
        <v>201</v>
      </c>
      <c r="C73" s="34" t="s">
        <v>256</v>
      </c>
      <c r="D73" s="35">
        <v>0</v>
      </c>
      <c r="E73" s="35">
        <v>0</v>
      </c>
      <c r="F73" s="35">
        <v>0</v>
      </c>
      <c r="G73" s="35">
        <v>0</v>
      </c>
      <c r="H73" s="35">
        <v>0</v>
      </c>
    </row>
    <row r="74" spans="1:8" s="36" customFormat="1" ht="11.5">
      <c r="A74" s="34" t="s">
        <v>184</v>
      </c>
      <c r="B74" s="33" t="s">
        <v>183</v>
      </c>
      <c r="C74" s="34" t="s">
        <v>256</v>
      </c>
      <c r="D74" s="35">
        <v>0</v>
      </c>
      <c r="E74" s="35">
        <v>0</v>
      </c>
      <c r="F74" s="35">
        <v>0</v>
      </c>
      <c r="G74" s="35">
        <v>0</v>
      </c>
      <c r="H74" s="35">
        <v>0</v>
      </c>
    </row>
    <row r="75" spans="1:8" s="36" customFormat="1" ht="11.5">
      <c r="A75" s="34" t="s">
        <v>291</v>
      </c>
      <c r="B75" s="33" t="s">
        <v>292</v>
      </c>
      <c r="C75" s="34" t="s">
        <v>259</v>
      </c>
      <c r="D75" s="35">
        <v>9</v>
      </c>
      <c r="E75" s="35">
        <v>9</v>
      </c>
      <c r="F75" s="35">
        <v>0</v>
      </c>
      <c r="G75" s="35">
        <v>0</v>
      </c>
      <c r="H75" s="35">
        <v>0</v>
      </c>
    </row>
    <row r="76" spans="1:8" s="36" customFormat="1" ht="11.5">
      <c r="A76" s="34" t="s">
        <v>293</v>
      </c>
      <c r="B76" s="33" t="s">
        <v>294</v>
      </c>
      <c r="C76" s="34" t="s">
        <v>259</v>
      </c>
      <c r="D76" s="35">
        <v>105</v>
      </c>
      <c r="E76" s="35">
        <v>114</v>
      </c>
      <c r="F76" s="35">
        <v>9</v>
      </c>
      <c r="G76" s="35">
        <v>30</v>
      </c>
      <c r="H76" s="35">
        <v>39</v>
      </c>
    </row>
    <row r="77" spans="1:8" s="36" customFormat="1" ht="11.5">
      <c r="A77" s="34" t="s">
        <v>295</v>
      </c>
      <c r="B77" s="33" t="s">
        <v>296</v>
      </c>
      <c r="C77" s="34" t="s">
        <v>259</v>
      </c>
      <c r="D77" s="35">
        <v>0</v>
      </c>
      <c r="E77" s="35">
        <v>0</v>
      </c>
      <c r="F77" s="35">
        <v>0</v>
      </c>
      <c r="G77" s="35">
        <v>0</v>
      </c>
      <c r="H77" s="35">
        <v>0</v>
      </c>
    </row>
    <row r="78" spans="1:8" s="36" customFormat="1" ht="11.5">
      <c r="A78" s="34" t="s">
        <v>91</v>
      </c>
      <c r="B78" s="33" t="s">
        <v>90</v>
      </c>
      <c r="C78" s="34" t="s">
        <v>256</v>
      </c>
      <c r="D78" s="35">
        <v>0</v>
      </c>
      <c r="E78" s="35">
        <v>0</v>
      </c>
      <c r="F78" s="35">
        <v>0</v>
      </c>
      <c r="G78" s="35">
        <v>0</v>
      </c>
      <c r="H78" s="35">
        <v>0</v>
      </c>
    </row>
    <row r="79" spans="1:8" s="36" customFormat="1" ht="11.5">
      <c r="A79" s="34" t="s">
        <v>100</v>
      </c>
      <c r="B79" s="33" t="s">
        <v>99</v>
      </c>
      <c r="C79" s="34" t="s">
        <v>256</v>
      </c>
      <c r="D79" s="35">
        <v>87</v>
      </c>
      <c r="E79" s="35">
        <v>94</v>
      </c>
      <c r="F79" s="35">
        <v>7</v>
      </c>
      <c r="G79" s="35">
        <v>20</v>
      </c>
      <c r="H79" s="35">
        <v>27</v>
      </c>
    </row>
    <row r="80" spans="1:8" s="36" customFormat="1" ht="11.5">
      <c r="A80" s="34" t="s">
        <v>148</v>
      </c>
      <c r="B80" s="33" t="s">
        <v>147</v>
      </c>
      <c r="C80" s="34" t="s">
        <v>256</v>
      </c>
      <c r="D80" s="35">
        <v>7</v>
      </c>
      <c r="E80" s="35">
        <v>7</v>
      </c>
      <c r="F80" s="35">
        <v>0</v>
      </c>
      <c r="G80" s="35">
        <v>0</v>
      </c>
      <c r="H80" s="35">
        <v>0</v>
      </c>
    </row>
    <row r="81" spans="1:8" s="36" customFormat="1" ht="11.5">
      <c r="A81" s="34" t="s">
        <v>297</v>
      </c>
      <c r="B81" s="33" t="s">
        <v>298</v>
      </c>
      <c r="C81" s="34" t="s">
        <v>259</v>
      </c>
      <c r="D81" s="35">
        <v>20</v>
      </c>
      <c r="E81" s="35">
        <v>21</v>
      </c>
      <c r="F81" s="35">
        <v>1</v>
      </c>
      <c r="G81" s="35">
        <v>0</v>
      </c>
      <c r="H81" s="35">
        <v>1</v>
      </c>
    </row>
    <row r="82" spans="1:8" s="36" customFormat="1" ht="11.5">
      <c r="A82" s="34" t="s">
        <v>299</v>
      </c>
      <c r="B82" s="33" t="s">
        <v>300</v>
      </c>
      <c r="C82" s="34" t="s">
        <v>259</v>
      </c>
      <c r="D82" s="35">
        <v>16</v>
      </c>
      <c r="E82" s="35">
        <v>19</v>
      </c>
      <c r="F82" s="35">
        <v>3</v>
      </c>
      <c r="G82" s="35">
        <v>0</v>
      </c>
      <c r="H82" s="35">
        <v>3</v>
      </c>
    </row>
    <row r="83" spans="1:8" s="36" customFormat="1" ht="11.5">
      <c r="A83" s="34" t="s">
        <v>241</v>
      </c>
      <c r="B83" s="33" t="s">
        <v>240</v>
      </c>
      <c r="C83" s="34" t="s">
        <v>256</v>
      </c>
      <c r="D83" s="35">
        <v>11</v>
      </c>
      <c r="E83" s="35">
        <v>12</v>
      </c>
      <c r="F83" s="35">
        <v>1</v>
      </c>
      <c r="G83" s="35">
        <v>0</v>
      </c>
      <c r="H83" s="35">
        <v>1</v>
      </c>
    </row>
    <row r="84" spans="1:8" s="36" customFormat="1" ht="11.5">
      <c r="A84" s="34" t="s">
        <v>301</v>
      </c>
      <c r="B84" s="33" t="s">
        <v>302</v>
      </c>
      <c r="C84" s="34" t="s">
        <v>259</v>
      </c>
      <c r="D84" s="35">
        <v>0</v>
      </c>
      <c r="E84" s="35">
        <v>0</v>
      </c>
      <c r="F84" s="35">
        <v>0</v>
      </c>
      <c r="G84" s="35">
        <v>0</v>
      </c>
      <c r="H84" s="35">
        <v>0</v>
      </c>
    </row>
    <row r="85" spans="1:8" s="36" customFormat="1" ht="11.5">
      <c r="A85" s="34" t="s">
        <v>214</v>
      </c>
      <c r="B85" s="33" t="s">
        <v>213</v>
      </c>
      <c r="C85" s="34" t="s">
        <v>256</v>
      </c>
      <c r="D85" s="35">
        <v>0</v>
      </c>
      <c r="E85" s="35">
        <v>0</v>
      </c>
      <c r="F85" s="35">
        <v>0</v>
      </c>
      <c r="G85" s="35">
        <v>0</v>
      </c>
      <c r="H85" s="35">
        <v>0</v>
      </c>
    </row>
    <row r="86" spans="1:8" s="36" customFormat="1" ht="11.5">
      <c r="A86" s="34" t="s">
        <v>223</v>
      </c>
      <c r="B86" s="33" t="s">
        <v>222</v>
      </c>
      <c r="C86" s="34" t="s">
        <v>256</v>
      </c>
      <c r="D86" s="35">
        <v>31</v>
      </c>
      <c r="E86" s="35">
        <v>34</v>
      </c>
      <c r="F86" s="35">
        <v>3</v>
      </c>
      <c r="G86" s="35">
        <v>10</v>
      </c>
      <c r="H86" s="35">
        <v>13</v>
      </c>
    </row>
    <row r="87" spans="1:8" s="36" customFormat="1" ht="11.5">
      <c r="A87" s="34" t="s">
        <v>136</v>
      </c>
      <c r="B87" s="33" t="s">
        <v>135</v>
      </c>
      <c r="C87" s="34" t="s">
        <v>256</v>
      </c>
      <c r="D87" s="35">
        <v>0</v>
      </c>
      <c r="E87" s="35">
        <v>0</v>
      </c>
      <c r="F87" s="35">
        <v>0</v>
      </c>
      <c r="G87" s="35">
        <v>0</v>
      </c>
      <c r="H87" s="35">
        <v>0</v>
      </c>
    </row>
    <row r="88" spans="1:8" s="36" customFormat="1" ht="11.5">
      <c r="A88" s="34" t="s">
        <v>303</v>
      </c>
      <c r="B88" s="33" t="s">
        <v>304</v>
      </c>
      <c r="C88" s="34" t="s">
        <v>259</v>
      </c>
      <c r="D88" s="35">
        <v>50</v>
      </c>
      <c r="E88" s="35">
        <v>56</v>
      </c>
      <c r="F88" s="35">
        <v>6</v>
      </c>
      <c r="G88" s="35">
        <v>10</v>
      </c>
      <c r="H88" s="35">
        <v>16</v>
      </c>
    </row>
    <row r="89" spans="1:8" s="36" customFormat="1" ht="11.5">
      <c r="A89" s="34" t="s">
        <v>235</v>
      </c>
      <c r="B89" s="33" t="s">
        <v>234</v>
      </c>
      <c r="C89" s="34" t="s">
        <v>256</v>
      </c>
      <c r="D89" s="35">
        <v>0</v>
      </c>
      <c r="E89" s="35">
        <v>0</v>
      </c>
      <c r="F89" s="35">
        <v>0</v>
      </c>
      <c r="G89" s="35">
        <v>0</v>
      </c>
      <c r="H89" s="35">
        <v>0</v>
      </c>
    </row>
    <row r="90" spans="1:8" s="36" customFormat="1" ht="11.5">
      <c r="A90" s="34" t="s">
        <v>181</v>
      </c>
      <c r="B90" s="33" t="s">
        <v>180</v>
      </c>
      <c r="C90" s="34" t="s">
        <v>256</v>
      </c>
      <c r="D90" s="35">
        <v>94</v>
      </c>
      <c r="E90" s="35">
        <v>97</v>
      </c>
      <c r="F90" s="35">
        <v>3</v>
      </c>
      <c r="G90" s="35">
        <v>24</v>
      </c>
      <c r="H90" s="35">
        <v>27</v>
      </c>
    </row>
    <row r="91" spans="1:8" s="36" customFormat="1" ht="11.5">
      <c r="A91" s="34" t="s">
        <v>305</v>
      </c>
      <c r="B91" s="33" t="s">
        <v>306</v>
      </c>
      <c r="C91" s="34" t="s">
        <v>259</v>
      </c>
      <c r="D91" s="35">
        <v>85</v>
      </c>
      <c r="E91" s="35">
        <v>94</v>
      </c>
      <c r="F91" s="35">
        <v>9</v>
      </c>
      <c r="G91" s="35">
        <v>30</v>
      </c>
      <c r="H91" s="35">
        <v>39</v>
      </c>
    </row>
    <row r="92" spans="1:8" s="36" customFormat="1" ht="11.5">
      <c r="A92" s="34" t="s">
        <v>307</v>
      </c>
      <c r="B92" s="33" t="s">
        <v>308</v>
      </c>
      <c r="C92" s="34" t="s">
        <v>259</v>
      </c>
      <c r="D92" s="35">
        <v>3</v>
      </c>
      <c r="E92" s="35">
        <v>3</v>
      </c>
      <c r="F92" s="35">
        <v>0</v>
      </c>
      <c r="G92" s="35">
        <v>0</v>
      </c>
      <c r="H92" s="35">
        <v>0</v>
      </c>
    </row>
    <row r="93" spans="1:8" s="36" customFormat="1" ht="11.5">
      <c r="A93" s="34" t="s">
        <v>309</v>
      </c>
      <c r="B93" s="33" t="s">
        <v>310</v>
      </c>
      <c r="C93" s="34" t="s">
        <v>259</v>
      </c>
      <c r="D93" s="35">
        <v>63</v>
      </c>
      <c r="E93" s="35">
        <v>69</v>
      </c>
      <c r="F93" s="35">
        <v>6</v>
      </c>
      <c r="G93" s="35">
        <v>16</v>
      </c>
      <c r="H93" s="35">
        <v>22</v>
      </c>
    </row>
    <row r="94" spans="1:8" s="36" customFormat="1" ht="11.5">
      <c r="A94" s="34" t="s">
        <v>311</v>
      </c>
      <c r="B94" s="33" t="s">
        <v>312</v>
      </c>
      <c r="C94" s="34" t="s">
        <v>259</v>
      </c>
      <c r="D94" s="35">
        <v>14</v>
      </c>
      <c r="E94" s="35">
        <v>13</v>
      </c>
      <c r="F94" s="35">
        <v>-1</v>
      </c>
      <c r="G94" s="35">
        <v>0</v>
      </c>
      <c r="H94" s="35">
        <v>-1</v>
      </c>
    </row>
    <row r="95" spans="1:8" s="36" customFormat="1" ht="11.5">
      <c r="A95" s="34" t="s">
        <v>232</v>
      </c>
      <c r="B95" s="33" t="s">
        <v>231</v>
      </c>
      <c r="C95" s="34" t="s">
        <v>256</v>
      </c>
      <c r="D95" s="35">
        <v>2</v>
      </c>
      <c r="E95" s="35">
        <v>2</v>
      </c>
      <c r="F95" s="35">
        <v>0</v>
      </c>
      <c r="G95" s="35">
        <v>0</v>
      </c>
      <c r="H95" s="35">
        <v>0</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5</v>
      </c>
      <c r="E97" s="35">
        <v>4</v>
      </c>
      <c r="F97" s="35">
        <v>-1</v>
      </c>
      <c r="G97" s="35">
        <v>0</v>
      </c>
      <c r="H97" s="35">
        <v>-1</v>
      </c>
    </row>
    <row r="98" spans="1:8" s="36" customFormat="1" ht="11.5">
      <c r="A98" s="34" t="s">
        <v>317</v>
      </c>
      <c r="B98" s="33" t="s">
        <v>318</v>
      </c>
      <c r="C98" s="34" t="s">
        <v>259</v>
      </c>
      <c r="D98" s="35">
        <v>64</v>
      </c>
      <c r="E98" s="35">
        <v>68</v>
      </c>
      <c r="F98" s="35">
        <v>4</v>
      </c>
      <c r="G98" s="35">
        <v>10</v>
      </c>
      <c r="H98" s="35">
        <v>14</v>
      </c>
    </row>
    <row r="99" spans="1:8" s="36" customFormat="1" ht="11.5">
      <c r="A99" s="34" t="s">
        <v>190</v>
      </c>
      <c r="B99" s="33" t="s">
        <v>189</v>
      </c>
      <c r="C99" s="34" t="s">
        <v>256</v>
      </c>
      <c r="D99" s="35">
        <v>2</v>
      </c>
      <c r="E99" s="35">
        <v>2</v>
      </c>
      <c r="F99" s="35">
        <v>0</v>
      </c>
      <c r="G99" s="35">
        <v>0</v>
      </c>
      <c r="H99" s="35">
        <v>0</v>
      </c>
    </row>
    <row r="100" spans="1:8" s="36" customFormat="1" ht="11.5">
      <c r="A100" s="34" t="s">
        <v>196</v>
      </c>
      <c r="B100" s="33" t="s">
        <v>195</v>
      </c>
      <c r="C100" s="34" t="s">
        <v>256</v>
      </c>
      <c r="D100" s="35">
        <v>15</v>
      </c>
      <c r="E100" s="35">
        <v>15</v>
      </c>
      <c r="F100" s="35">
        <v>0</v>
      </c>
      <c r="G100" s="35">
        <v>0</v>
      </c>
      <c r="H100" s="35">
        <v>0</v>
      </c>
    </row>
    <row r="101" spans="1:8" s="36" customFormat="1" ht="11.5">
      <c r="A101" s="34" t="s">
        <v>319</v>
      </c>
      <c r="B101" s="33" t="s">
        <v>320</v>
      </c>
      <c r="C101" s="34" t="s">
        <v>259</v>
      </c>
      <c r="D101" s="35">
        <v>53</v>
      </c>
      <c r="E101" s="35">
        <v>57</v>
      </c>
      <c r="F101" s="35">
        <v>4</v>
      </c>
      <c r="G101" s="35">
        <v>8</v>
      </c>
      <c r="H101" s="35">
        <v>12</v>
      </c>
    </row>
    <row r="102" spans="1:8" s="36" customFormat="1" ht="11.5">
      <c r="A102" s="34" t="s">
        <v>321</v>
      </c>
      <c r="B102" s="33" t="s">
        <v>322</v>
      </c>
      <c r="C102" s="34" t="s">
        <v>259</v>
      </c>
      <c r="D102" s="35">
        <v>43</v>
      </c>
      <c r="E102" s="35">
        <v>47</v>
      </c>
      <c r="F102" s="35">
        <v>4</v>
      </c>
      <c r="G102" s="35">
        <v>10</v>
      </c>
      <c r="H102" s="35">
        <v>14</v>
      </c>
    </row>
    <row r="103" spans="1:8" s="36" customFormat="1" ht="11.5">
      <c r="A103" s="34" t="s">
        <v>323</v>
      </c>
      <c r="B103" s="33" t="s">
        <v>324</v>
      </c>
      <c r="C103" s="34" t="s">
        <v>259</v>
      </c>
      <c r="D103" s="35">
        <v>62</v>
      </c>
      <c r="E103" s="35">
        <v>61</v>
      </c>
      <c r="F103" s="35">
        <v>-1</v>
      </c>
      <c r="G103" s="35">
        <v>10</v>
      </c>
      <c r="H103" s="35">
        <v>9</v>
      </c>
    </row>
    <row r="104" spans="1:8" s="36" customFormat="1" ht="11.5">
      <c r="A104" s="34" t="s">
        <v>118</v>
      </c>
      <c r="B104" s="33" t="s">
        <v>117</v>
      </c>
      <c r="C104" s="34" t="s">
        <v>256</v>
      </c>
      <c r="D104" s="35">
        <v>8</v>
      </c>
      <c r="E104" s="35">
        <v>8</v>
      </c>
      <c r="F104" s="35">
        <v>0</v>
      </c>
      <c r="G104" s="35">
        <v>0</v>
      </c>
      <c r="H104" s="35">
        <v>0</v>
      </c>
    </row>
    <row r="105" spans="1:8" s="36" customFormat="1" ht="11.5">
      <c r="A105" s="34" t="s">
        <v>325</v>
      </c>
      <c r="B105" s="33" t="s">
        <v>326</v>
      </c>
      <c r="C105" s="34" t="s">
        <v>259</v>
      </c>
      <c r="D105" s="35">
        <v>0</v>
      </c>
      <c r="E105" s="35">
        <v>0</v>
      </c>
      <c r="F105" s="35">
        <v>0</v>
      </c>
      <c r="G105" s="35">
        <v>0</v>
      </c>
      <c r="H105" s="35">
        <v>0</v>
      </c>
    </row>
    <row r="106" spans="1:8" s="36" customFormat="1" ht="11.5">
      <c r="A106" s="34" t="s">
        <v>142</v>
      </c>
      <c r="B106" s="33" t="s">
        <v>141</v>
      </c>
      <c r="C106" s="34" t="s">
        <v>256</v>
      </c>
      <c r="D106" s="35">
        <v>5</v>
      </c>
      <c r="E106" s="35">
        <v>4</v>
      </c>
      <c r="F106" s="35">
        <v>-1</v>
      </c>
      <c r="G106" s="35">
        <v>0</v>
      </c>
      <c r="H106" s="35">
        <v>-1</v>
      </c>
    </row>
    <row r="107" spans="1:8" s="36" customFormat="1" ht="11.5">
      <c r="A107" s="34" t="s">
        <v>327</v>
      </c>
      <c r="B107" s="33" t="s">
        <v>328</v>
      </c>
      <c r="C107" s="34" t="s">
        <v>259</v>
      </c>
      <c r="D107" s="35">
        <v>0</v>
      </c>
      <c r="E107" s="35">
        <v>0</v>
      </c>
      <c r="F107" s="35">
        <v>0</v>
      </c>
      <c r="G107" s="35">
        <v>0</v>
      </c>
      <c r="H107" s="35">
        <v>0</v>
      </c>
    </row>
    <row r="108" spans="1:8" s="36" customFormat="1" ht="11.5">
      <c r="A108" s="34" t="s">
        <v>329</v>
      </c>
      <c r="B108" s="33" t="s">
        <v>330</v>
      </c>
      <c r="C108" s="34" t="s">
        <v>259</v>
      </c>
      <c r="D108" s="35">
        <v>0</v>
      </c>
      <c r="E108" s="35">
        <v>0</v>
      </c>
      <c r="F108" s="35">
        <v>0</v>
      </c>
      <c r="G108" s="35">
        <v>0</v>
      </c>
      <c r="H108" s="35">
        <v>0</v>
      </c>
    </row>
    <row r="109" spans="1:8" s="36" customFormat="1" ht="11.5">
      <c r="A109" s="34" t="s">
        <v>331</v>
      </c>
      <c r="B109" s="33" t="s">
        <v>332</v>
      </c>
      <c r="C109" s="34" t="s">
        <v>259</v>
      </c>
      <c r="D109" s="35">
        <v>3</v>
      </c>
      <c r="E109" s="35">
        <v>3</v>
      </c>
      <c r="F109" s="35">
        <v>0</v>
      </c>
      <c r="G109" s="35">
        <v>0</v>
      </c>
      <c r="H109" s="35">
        <v>0</v>
      </c>
    </row>
    <row r="110" spans="1:8" s="36" customFormat="1" ht="11.5">
      <c r="A110" s="34" t="s">
        <v>333</v>
      </c>
      <c r="B110" s="33" t="s">
        <v>334</v>
      </c>
      <c r="C110" s="34" t="s">
        <v>259</v>
      </c>
      <c r="D110" s="35">
        <v>0</v>
      </c>
      <c r="E110" s="35">
        <v>0</v>
      </c>
      <c r="F110" s="35">
        <v>0</v>
      </c>
      <c r="G110" s="35">
        <v>0</v>
      </c>
      <c r="H110" s="35">
        <v>0</v>
      </c>
    </row>
    <row r="111" spans="1:8" s="36" customFormat="1" ht="11.5">
      <c r="A111" s="34" t="s">
        <v>335</v>
      </c>
      <c r="B111" s="33" t="s">
        <v>336</v>
      </c>
      <c r="C111" s="34" t="s">
        <v>259</v>
      </c>
      <c r="D111" s="35">
        <v>45</v>
      </c>
      <c r="E111" s="35">
        <v>44</v>
      </c>
      <c r="F111" s="35">
        <v>-1</v>
      </c>
      <c r="G111" s="35">
        <v>12</v>
      </c>
      <c r="H111" s="35">
        <v>11</v>
      </c>
    </row>
    <row r="112" spans="1:8" s="36" customFormat="1" ht="11.5">
      <c r="A112" s="34" t="s">
        <v>70</v>
      </c>
      <c r="B112" s="33" t="s">
        <v>69</v>
      </c>
      <c r="C112" s="34" t="s">
        <v>256</v>
      </c>
      <c r="D112" s="35">
        <v>104</v>
      </c>
      <c r="E112" s="35">
        <v>114</v>
      </c>
      <c r="F112" s="35">
        <v>10</v>
      </c>
      <c r="G112" s="35">
        <v>36</v>
      </c>
      <c r="H112" s="35">
        <v>46</v>
      </c>
    </row>
    <row r="113" spans="1:9" s="36" customFormat="1" ht="11.5">
      <c r="A113" s="34" t="s">
        <v>337</v>
      </c>
      <c r="B113" s="33" t="s">
        <v>338</v>
      </c>
      <c r="C113" s="34" t="s">
        <v>259</v>
      </c>
      <c r="D113" s="35">
        <v>0</v>
      </c>
      <c r="E113" s="35">
        <v>0</v>
      </c>
      <c r="F113" s="35">
        <v>0</v>
      </c>
      <c r="G113" s="35">
        <v>0</v>
      </c>
      <c r="H113" s="35">
        <v>0</v>
      </c>
    </row>
    <row r="114" spans="1:9" s="36" customFormat="1" ht="11.5">
      <c r="A114" s="34"/>
      <c r="B114" s="33" t="s">
        <v>339</v>
      </c>
      <c r="C114" s="37" t="s">
        <v>259</v>
      </c>
      <c r="D114" s="35">
        <v>819</v>
      </c>
      <c r="E114" s="35">
        <v>871</v>
      </c>
      <c r="F114" s="35">
        <v>52</v>
      </c>
      <c r="G114" s="35">
        <v>129</v>
      </c>
      <c r="H114" s="35">
        <v>181</v>
      </c>
    </row>
    <row r="115" spans="1:9" s="2" customFormat="1" ht="11.5">
      <c r="A115" s="5"/>
      <c r="D115" s="5"/>
      <c r="E115" s="8"/>
      <c r="F115" s="8"/>
      <c r="G115" s="8"/>
      <c r="H115" s="8"/>
      <c r="I115" s="8"/>
    </row>
    <row r="116" spans="1:9" s="2" customFormat="1" ht="11.5">
      <c r="A116" s="5"/>
      <c r="B116" s="1"/>
      <c r="D116" s="5"/>
      <c r="E116" s="8"/>
      <c r="F116" s="8"/>
      <c r="G116" s="8"/>
      <c r="H116" s="8"/>
      <c r="I116" s="8"/>
    </row>
    <row r="117" spans="1:9" s="2" customFormat="1" ht="11.5">
      <c r="A117" s="5"/>
      <c r="D117" s="5"/>
      <c r="E117" s="8"/>
      <c r="F117" s="8"/>
      <c r="G117" s="8"/>
      <c r="H117" s="8"/>
      <c r="I117" s="8"/>
    </row>
    <row r="118" spans="1:9" s="2" customFormat="1" ht="11.5">
      <c r="A118" s="5"/>
      <c r="D118" s="5"/>
      <c r="E118" s="8"/>
      <c r="F118" s="8"/>
      <c r="G118" s="8"/>
      <c r="H118" s="8"/>
      <c r="I118" s="8"/>
    </row>
    <row r="119" spans="1:9" s="2" customFormat="1" ht="11.5">
      <c r="A119" s="5"/>
      <c r="D119" s="5"/>
      <c r="E119" s="8"/>
      <c r="F119" s="8"/>
      <c r="G119" s="8"/>
      <c r="H119" s="8"/>
      <c r="I119" s="8"/>
    </row>
    <row r="120" spans="1:9" s="2" customFormat="1" ht="11.5">
      <c r="A120" s="5"/>
      <c r="D120" s="5"/>
      <c r="E120" s="8"/>
      <c r="F120" s="8"/>
      <c r="G120" s="8"/>
      <c r="H120" s="8"/>
      <c r="I120" s="8"/>
    </row>
    <row r="121" spans="1:9" s="2" customFormat="1" ht="11.5">
      <c r="A121" s="5"/>
      <c r="D121" s="5"/>
      <c r="E121" s="8"/>
      <c r="F121" s="8"/>
      <c r="G121" s="8"/>
      <c r="H121" s="8"/>
      <c r="I121" s="8"/>
    </row>
    <row r="122" spans="1:9" s="2" customFormat="1" ht="11.5">
      <c r="A122" s="5"/>
      <c r="D122" s="5"/>
      <c r="E122" s="8"/>
      <c r="F122" s="8"/>
      <c r="G122" s="8"/>
      <c r="H122" s="8"/>
      <c r="I122" s="8"/>
    </row>
    <row r="123" spans="1:9" s="2" customFormat="1" ht="11.5">
      <c r="A123" s="5"/>
      <c r="D123" s="5"/>
      <c r="E123" s="8"/>
      <c r="F123" s="8"/>
      <c r="G123" s="8"/>
      <c r="H123" s="8"/>
      <c r="I123" s="8"/>
    </row>
    <row r="124" spans="1:9" s="2" customFormat="1" ht="11.5">
      <c r="A124" s="5"/>
      <c r="D124" s="5"/>
      <c r="E124" s="8"/>
      <c r="F124" s="8"/>
      <c r="G124" s="8"/>
      <c r="H124" s="8"/>
      <c r="I124" s="8"/>
    </row>
    <row r="125" spans="1:9" s="2" customFormat="1" ht="11.5">
      <c r="A125" s="5"/>
      <c r="D125" s="5"/>
      <c r="E125" s="8"/>
      <c r="F125" s="8"/>
      <c r="G125" s="8"/>
      <c r="H125" s="8"/>
      <c r="I125" s="8"/>
    </row>
    <row r="126" spans="1:9" s="2" customFormat="1" ht="11.5">
      <c r="A126" s="5"/>
      <c r="D126" s="5"/>
      <c r="E126" s="8"/>
      <c r="F126" s="8"/>
      <c r="G126" s="8"/>
      <c r="H126" s="8"/>
      <c r="I126" s="8"/>
    </row>
    <row r="127" spans="1:9" s="2" customFormat="1" ht="11.5">
      <c r="A127" s="5"/>
      <c r="D127" s="5"/>
      <c r="E127" s="8"/>
      <c r="F127" s="8"/>
      <c r="G127" s="8"/>
      <c r="H127" s="8"/>
      <c r="I127" s="8"/>
    </row>
    <row r="128" spans="1:9" s="2" customFormat="1" ht="11.5">
      <c r="A128" s="5"/>
      <c r="D128" s="5"/>
      <c r="E128" s="8"/>
      <c r="F128" s="8"/>
      <c r="G128" s="8"/>
      <c r="H128" s="8"/>
      <c r="I128" s="8"/>
    </row>
    <row r="129" spans="1:9" s="2" customFormat="1" ht="11.5">
      <c r="A129" s="5"/>
      <c r="D129" s="5"/>
      <c r="E129" s="8"/>
      <c r="F129" s="8"/>
      <c r="G129" s="8"/>
      <c r="H129" s="8"/>
      <c r="I129" s="8"/>
    </row>
    <row r="130" spans="1:9" s="2" customFormat="1" ht="11.5">
      <c r="A130" s="5"/>
      <c r="D130" s="5"/>
      <c r="E130" s="8"/>
      <c r="F130" s="8"/>
      <c r="G130" s="8"/>
      <c r="H130" s="8"/>
      <c r="I130" s="8"/>
    </row>
    <row r="131" spans="1:9" s="2" customFormat="1" ht="11.5">
      <c r="A131" s="5"/>
      <c r="D131" s="5"/>
      <c r="E131" s="8"/>
      <c r="F131" s="8"/>
      <c r="G131" s="8"/>
      <c r="H131" s="8"/>
      <c r="I131" s="8"/>
    </row>
    <row r="132" spans="1:9" s="2" customFormat="1" ht="11.5">
      <c r="A132" s="5"/>
      <c r="D132" s="5"/>
      <c r="E132" s="8"/>
      <c r="F132" s="8"/>
      <c r="G132" s="8"/>
      <c r="H132" s="8"/>
      <c r="I132" s="8"/>
    </row>
    <row r="133" spans="1:9" s="2" customFormat="1" ht="11.5">
      <c r="A133" s="5"/>
      <c r="D133" s="5"/>
      <c r="E133" s="8"/>
      <c r="F133" s="8"/>
      <c r="G133" s="8"/>
      <c r="H133" s="8"/>
      <c r="I133" s="8"/>
    </row>
    <row r="134" spans="1:9" s="2" customFormat="1" ht="11.5">
      <c r="A134" s="5"/>
      <c r="D134" s="5"/>
      <c r="E134" s="8"/>
      <c r="F134" s="8"/>
      <c r="G134" s="8"/>
      <c r="H134" s="8"/>
      <c r="I134" s="8"/>
    </row>
    <row r="135" spans="1:9" s="2" customFormat="1" ht="11.5">
      <c r="A135" s="5"/>
      <c r="D135" s="5"/>
      <c r="E135" s="8"/>
      <c r="F135" s="8"/>
      <c r="G135" s="8"/>
      <c r="H135" s="8"/>
      <c r="I135" s="8"/>
    </row>
    <row r="136" spans="1:9" s="2" customFormat="1" ht="11.5">
      <c r="A136" s="5"/>
      <c r="D136" s="5"/>
      <c r="E136" s="8"/>
      <c r="F136" s="8"/>
      <c r="G136" s="8"/>
      <c r="H136" s="8"/>
      <c r="I136" s="8"/>
    </row>
    <row r="137" spans="1:9" s="2" customFormat="1" ht="11.5">
      <c r="A137" s="5"/>
      <c r="D137" s="5"/>
      <c r="E137" s="8"/>
      <c r="F137" s="8"/>
      <c r="G137" s="8"/>
      <c r="H137" s="8"/>
      <c r="I137" s="8"/>
    </row>
    <row r="138" spans="1:9" s="2" customFormat="1" ht="11.5">
      <c r="A138" s="5"/>
      <c r="D138" s="5"/>
      <c r="E138" s="8"/>
      <c r="F138" s="8"/>
      <c r="G138" s="8"/>
      <c r="H138" s="8"/>
      <c r="I138" s="8"/>
    </row>
    <row r="139" spans="1:9" s="2" customFormat="1" ht="11.5">
      <c r="A139" s="5"/>
      <c r="D139" s="5"/>
      <c r="E139" s="8"/>
      <c r="F139" s="8"/>
      <c r="G139" s="8"/>
      <c r="H139" s="8"/>
      <c r="I139" s="8"/>
    </row>
    <row r="140" spans="1:9" s="2" customFormat="1" ht="11.5">
      <c r="A140" s="5"/>
      <c r="D140" s="5"/>
      <c r="E140" s="8"/>
      <c r="F140" s="8"/>
      <c r="G140" s="8"/>
      <c r="H140" s="8"/>
      <c r="I140" s="8"/>
    </row>
    <row r="141" spans="1:9" s="2" customFormat="1" ht="11.5">
      <c r="A141" s="5"/>
      <c r="D141" s="5"/>
      <c r="E141" s="8"/>
      <c r="F141" s="8"/>
      <c r="G141" s="8"/>
      <c r="H141" s="8"/>
      <c r="I141" s="8"/>
    </row>
    <row r="142" spans="1:9" s="2" customFormat="1" ht="11.5">
      <c r="A142" s="5"/>
      <c r="D142" s="5"/>
      <c r="E142" s="8"/>
      <c r="F142" s="8"/>
      <c r="G142" s="8"/>
      <c r="H142" s="8"/>
      <c r="I142" s="8"/>
    </row>
    <row r="143" spans="1:9" s="2" customFormat="1" ht="11.5">
      <c r="A143" s="5"/>
      <c r="D143" s="5"/>
      <c r="E143" s="8"/>
      <c r="F143" s="8"/>
      <c r="G143" s="8"/>
      <c r="H143" s="8"/>
      <c r="I143" s="8"/>
    </row>
    <row r="144" spans="1:9" s="2" customFormat="1" ht="11.5">
      <c r="A144" s="5"/>
      <c r="D144" s="5"/>
      <c r="E144" s="8"/>
      <c r="F144" s="8"/>
      <c r="G144" s="8"/>
      <c r="H144" s="8"/>
      <c r="I144" s="8"/>
    </row>
    <row r="145" spans="1:9" s="2" customFormat="1" ht="11.5">
      <c r="A145" s="5"/>
      <c r="D145" s="5"/>
      <c r="E145" s="8"/>
      <c r="F145" s="8"/>
      <c r="G145" s="8"/>
      <c r="H145" s="8"/>
      <c r="I145" s="8"/>
    </row>
    <row r="146" spans="1:9" s="2" customFormat="1" ht="11.5">
      <c r="A146" s="5"/>
      <c r="D146" s="5"/>
      <c r="E146" s="8"/>
      <c r="F146" s="8"/>
      <c r="G146" s="8"/>
      <c r="H146" s="8"/>
      <c r="I146" s="8"/>
    </row>
    <row r="147" spans="1:9" s="2" customFormat="1" ht="11.5">
      <c r="A147" s="5"/>
      <c r="D147" s="5"/>
      <c r="E147" s="8"/>
      <c r="F147" s="8"/>
      <c r="G147" s="8"/>
      <c r="H147" s="8"/>
      <c r="I147" s="8"/>
    </row>
    <row r="148" spans="1:9" s="2" customFormat="1" ht="11.5">
      <c r="A148" s="5"/>
      <c r="D148" s="5"/>
      <c r="E148" s="8"/>
      <c r="F148" s="8"/>
      <c r="G148" s="8"/>
      <c r="H148" s="8"/>
      <c r="I148" s="8"/>
    </row>
    <row r="149" spans="1:9" s="2" customFormat="1" ht="11.5">
      <c r="A149" s="5"/>
      <c r="D149" s="5"/>
      <c r="E149" s="8"/>
      <c r="F149" s="8"/>
      <c r="G149" s="8"/>
      <c r="H149" s="8"/>
      <c r="I149" s="8"/>
    </row>
    <row r="150" spans="1:9" s="2" customFormat="1" ht="11.5">
      <c r="A150" s="5"/>
      <c r="D150" s="5"/>
      <c r="E150" s="8"/>
      <c r="F150" s="8"/>
      <c r="G150" s="8"/>
      <c r="H150" s="8"/>
      <c r="I150" s="8"/>
    </row>
    <row r="151" spans="1:9" s="2" customFormat="1" ht="11.5">
      <c r="A151" s="5"/>
      <c r="D151" s="5"/>
      <c r="E151" s="8"/>
      <c r="F151" s="8"/>
      <c r="G151" s="8"/>
      <c r="H151" s="8"/>
      <c r="I151" s="8"/>
    </row>
    <row r="152" spans="1:9" s="2" customFormat="1" ht="11.5">
      <c r="A152" s="5"/>
      <c r="D152" s="5"/>
      <c r="E152" s="8"/>
      <c r="F152" s="8"/>
      <c r="G152" s="8"/>
      <c r="H152" s="8"/>
      <c r="I152" s="8"/>
    </row>
    <row r="153" spans="1:9" s="2" customFormat="1" ht="11.5">
      <c r="A153" s="5"/>
      <c r="D153" s="5"/>
      <c r="E153" s="8"/>
      <c r="F153" s="8"/>
      <c r="G153" s="8"/>
      <c r="H153" s="8"/>
      <c r="I153" s="8"/>
    </row>
    <row r="154" spans="1:9" s="2" customFormat="1" ht="11.5">
      <c r="A154" s="5"/>
      <c r="D154" s="5"/>
      <c r="E154" s="8"/>
      <c r="F154" s="8"/>
      <c r="G154" s="8"/>
      <c r="H154" s="8"/>
      <c r="I154" s="8"/>
    </row>
    <row r="155" spans="1:9" s="2" customFormat="1" ht="11.5">
      <c r="A155" s="5"/>
      <c r="D155" s="5"/>
      <c r="E155" s="8"/>
      <c r="F155" s="8"/>
      <c r="G155" s="8"/>
      <c r="H155" s="8"/>
      <c r="I155" s="8"/>
    </row>
    <row r="156" spans="1:9" s="2" customFormat="1" ht="11.5">
      <c r="A156" s="5"/>
      <c r="D156" s="5"/>
      <c r="E156" s="8"/>
      <c r="F156" s="8"/>
      <c r="G156" s="8"/>
      <c r="H156" s="8"/>
      <c r="I156" s="8"/>
    </row>
    <row r="157" spans="1:9" s="2" customFormat="1" ht="11.5">
      <c r="A157" s="5"/>
      <c r="D157" s="5"/>
      <c r="E157" s="8"/>
      <c r="F157" s="8"/>
      <c r="G157" s="8"/>
      <c r="H157" s="8"/>
      <c r="I157" s="8"/>
    </row>
    <row r="158" spans="1:9" s="2" customFormat="1" ht="11.5">
      <c r="A158" s="5"/>
      <c r="D158" s="5"/>
      <c r="E158" s="8"/>
      <c r="F158" s="8"/>
      <c r="G158" s="8"/>
      <c r="H158" s="8"/>
      <c r="I158" s="8"/>
    </row>
    <row r="159" spans="1:9" s="2" customFormat="1" ht="11.5">
      <c r="A159" s="5"/>
      <c r="D159" s="5"/>
      <c r="E159" s="8"/>
      <c r="F159" s="8"/>
      <c r="G159" s="8"/>
      <c r="H159" s="8"/>
      <c r="I159" s="8"/>
    </row>
    <row r="160" spans="1:9" s="2" customFormat="1" ht="11.5">
      <c r="A160" s="5"/>
      <c r="D160" s="5"/>
      <c r="E160" s="8"/>
      <c r="F160" s="8"/>
      <c r="G160" s="8"/>
      <c r="H160" s="8"/>
      <c r="I160" s="8"/>
    </row>
    <row r="161" spans="1:9" s="2" customFormat="1" ht="11.5">
      <c r="A161" s="5"/>
      <c r="D161" s="5"/>
      <c r="E161" s="8"/>
      <c r="F161" s="8"/>
      <c r="G161" s="8"/>
      <c r="H161" s="8"/>
      <c r="I161" s="8"/>
    </row>
    <row r="162" spans="1:9" s="2" customFormat="1" ht="11.5">
      <c r="A162" s="5"/>
      <c r="D162" s="5"/>
      <c r="E162" s="8"/>
      <c r="F162" s="8"/>
      <c r="G162" s="8"/>
      <c r="H162" s="8"/>
      <c r="I162" s="8"/>
    </row>
    <row r="163" spans="1:9" s="2" customFormat="1" ht="11.5">
      <c r="A163" s="5"/>
      <c r="D163" s="5"/>
      <c r="E163" s="8"/>
      <c r="F163" s="8"/>
      <c r="G163" s="8"/>
      <c r="H163" s="8"/>
      <c r="I163" s="8"/>
    </row>
    <row r="164" spans="1:9" s="2" customFormat="1" ht="11.5">
      <c r="A164" s="5"/>
      <c r="D164" s="5"/>
      <c r="E164" s="8"/>
      <c r="F164" s="8"/>
      <c r="G164" s="8"/>
      <c r="H164" s="8"/>
      <c r="I164" s="8"/>
    </row>
    <row r="165" spans="1:9" s="2" customFormat="1" ht="11.5">
      <c r="A165" s="5"/>
      <c r="D165" s="5"/>
      <c r="E165" s="8"/>
      <c r="F165" s="8"/>
      <c r="G165" s="8"/>
      <c r="H165" s="8"/>
      <c r="I165" s="8"/>
    </row>
    <row r="166" spans="1:9" s="2" customFormat="1" ht="11.5">
      <c r="A166" s="5"/>
      <c r="D166" s="5"/>
      <c r="E166" s="8"/>
      <c r="F166" s="8"/>
      <c r="G166" s="8"/>
      <c r="H166" s="8"/>
      <c r="I166" s="8"/>
    </row>
    <row r="167" spans="1:9" s="2" customFormat="1" ht="11.5">
      <c r="A167" s="5"/>
      <c r="D167" s="5"/>
      <c r="E167" s="8"/>
      <c r="F167" s="8"/>
      <c r="G167" s="8"/>
      <c r="H167" s="8"/>
      <c r="I167" s="8"/>
    </row>
    <row r="168" spans="1:9" s="2" customFormat="1" ht="11.5">
      <c r="A168" s="5"/>
      <c r="D168" s="5"/>
      <c r="E168" s="8"/>
      <c r="F168" s="8"/>
      <c r="G168" s="8"/>
      <c r="H168" s="8"/>
      <c r="I168" s="8"/>
    </row>
    <row r="169" spans="1:9" s="2" customFormat="1" ht="11.5">
      <c r="A169" s="5"/>
      <c r="D169" s="5"/>
      <c r="E169" s="8"/>
      <c r="F169" s="8"/>
      <c r="G169" s="8"/>
      <c r="H169" s="8"/>
      <c r="I169" s="8"/>
    </row>
    <row r="170" spans="1:9" s="2" customFormat="1" ht="11.5">
      <c r="A170" s="5"/>
      <c r="D170" s="5"/>
      <c r="E170" s="8"/>
      <c r="F170" s="8"/>
      <c r="G170" s="8"/>
      <c r="H170" s="8"/>
      <c r="I170" s="8"/>
    </row>
    <row r="171" spans="1:9" s="2" customFormat="1" ht="11.5">
      <c r="A171" s="5"/>
      <c r="D171" s="5"/>
      <c r="E171" s="8"/>
      <c r="F171" s="8"/>
      <c r="G171" s="8"/>
      <c r="H171" s="8"/>
      <c r="I171" s="8"/>
    </row>
    <row r="172" spans="1:9" s="2" customFormat="1" ht="11.5">
      <c r="A172" s="5"/>
      <c r="D172" s="5"/>
      <c r="E172" s="8"/>
      <c r="F172" s="8"/>
      <c r="G172" s="8"/>
      <c r="H172" s="8"/>
      <c r="I172" s="8"/>
    </row>
    <row r="173" spans="1:9" s="2" customFormat="1" ht="11.5">
      <c r="A173" s="5"/>
      <c r="D173" s="5"/>
      <c r="E173" s="8"/>
      <c r="F173" s="8"/>
      <c r="G173" s="8"/>
      <c r="H173" s="8"/>
      <c r="I173" s="8"/>
    </row>
    <row r="174" spans="1:9" s="2" customFormat="1" ht="11.5">
      <c r="A174" s="5"/>
      <c r="D174" s="5"/>
      <c r="E174" s="8"/>
      <c r="F174" s="8"/>
      <c r="G174" s="8"/>
      <c r="H174" s="8"/>
      <c r="I174" s="8"/>
    </row>
    <row r="175" spans="1:9" s="2" customFormat="1" ht="11.5">
      <c r="A175" s="5"/>
      <c r="D175" s="5"/>
      <c r="E175" s="8"/>
      <c r="F175" s="8"/>
      <c r="G175" s="8"/>
      <c r="H175" s="8"/>
      <c r="I175" s="8"/>
    </row>
    <row r="176" spans="1:9" s="2" customFormat="1" ht="11.5">
      <c r="A176" s="5"/>
      <c r="D176" s="5"/>
      <c r="E176" s="8"/>
      <c r="F176" s="8"/>
      <c r="G176" s="8"/>
      <c r="H176" s="8"/>
      <c r="I176" s="8"/>
    </row>
    <row r="177" spans="1:9" s="2" customFormat="1" ht="11.5">
      <c r="A177" s="5"/>
      <c r="D177" s="5"/>
      <c r="E177" s="8"/>
      <c r="F177" s="8"/>
      <c r="G177" s="8"/>
      <c r="H177" s="8"/>
      <c r="I177" s="8"/>
    </row>
    <row r="178" spans="1:9" s="2" customFormat="1" ht="11.5">
      <c r="A178" s="5"/>
      <c r="D178" s="5"/>
      <c r="E178" s="8"/>
      <c r="F178" s="8"/>
      <c r="G178" s="8"/>
      <c r="H178" s="8"/>
      <c r="I178" s="8"/>
    </row>
    <row r="179" spans="1:9" s="2" customFormat="1" ht="11.5">
      <c r="A179" s="5"/>
      <c r="D179" s="5"/>
      <c r="E179" s="8"/>
      <c r="F179" s="8"/>
      <c r="G179" s="8"/>
      <c r="H179" s="8"/>
      <c r="I179" s="8"/>
    </row>
    <row r="180" spans="1:9" s="2" customFormat="1" ht="11.5">
      <c r="A180" s="5"/>
      <c r="D180" s="5"/>
      <c r="E180" s="8"/>
      <c r="F180" s="8"/>
      <c r="G180" s="8"/>
      <c r="H180" s="8"/>
      <c r="I180" s="8"/>
    </row>
    <row r="181" spans="1:9" s="2" customFormat="1" ht="11.5">
      <c r="A181" s="5"/>
      <c r="D181" s="5"/>
      <c r="E181" s="8"/>
      <c r="F181" s="8"/>
      <c r="G181" s="8"/>
      <c r="H181" s="8"/>
      <c r="I181" s="8"/>
    </row>
    <row r="182" spans="1:9" s="2" customFormat="1" ht="11.5">
      <c r="A182" s="5"/>
      <c r="D182" s="5"/>
      <c r="E182" s="8"/>
      <c r="F182" s="8"/>
      <c r="G182" s="8"/>
      <c r="H182" s="8"/>
      <c r="I182" s="8"/>
    </row>
    <row r="183" spans="1:9" s="2" customFormat="1" ht="11.5">
      <c r="A183" s="5"/>
      <c r="D183" s="5"/>
      <c r="E183" s="8"/>
      <c r="F183" s="8"/>
      <c r="G183" s="8"/>
      <c r="H183" s="8"/>
      <c r="I183" s="8"/>
    </row>
    <row r="184" spans="1:9" s="2" customFormat="1" ht="11.5">
      <c r="A184" s="5"/>
      <c r="D184" s="5"/>
      <c r="E184" s="8"/>
      <c r="F184" s="8"/>
      <c r="G184" s="8"/>
      <c r="H184" s="8"/>
      <c r="I184" s="8"/>
    </row>
    <row r="185" spans="1:9" s="2" customFormat="1" ht="11.5">
      <c r="A185" s="5"/>
      <c r="D185" s="5"/>
      <c r="E185" s="8"/>
      <c r="F185" s="8"/>
      <c r="G185" s="8"/>
      <c r="H185" s="8"/>
      <c r="I185" s="8"/>
    </row>
    <row r="186" spans="1:9" s="2" customFormat="1" ht="11.5">
      <c r="A186" s="5"/>
      <c r="D186" s="5"/>
      <c r="E186" s="8"/>
      <c r="F186" s="8"/>
      <c r="G186" s="8"/>
      <c r="H186" s="8"/>
      <c r="I186" s="8"/>
    </row>
    <row r="187" spans="1:9" s="2" customFormat="1" ht="11.5">
      <c r="A187" s="5"/>
      <c r="D187" s="5"/>
      <c r="E187" s="8"/>
      <c r="F187" s="8"/>
      <c r="G187" s="8"/>
      <c r="H187" s="8"/>
      <c r="I187" s="8"/>
    </row>
    <row r="188" spans="1:9" s="2" customFormat="1" ht="11.5">
      <c r="A188" s="5"/>
      <c r="D188" s="5"/>
      <c r="E188" s="8"/>
      <c r="F188" s="8"/>
      <c r="G188" s="8"/>
      <c r="H188" s="8"/>
      <c r="I188" s="8"/>
    </row>
    <row r="189" spans="1:9" s="2" customFormat="1" ht="11.5">
      <c r="A189" s="5"/>
      <c r="D189" s="5"/>
      <c r="E189" s="8"/>
      <c r="F189" s="8"/>
      <c r="G189" s="8"/>
      <c r="H189" s="8"/>
      <c r="I189" s="8"/>
    </row>
    <row r="190" spans="1:9" s="2" customFormat="1" ht="11.5">
      <c r="A190" s="5"/>
      <c r="D190" s="5"/>
      <c r="E190" s="8"/>
      <c r="F190" s="8"/>
      <c r="G190" s="8"/>
      <c r="H190" s="8"/>
      <c r="I190" s="8"/>
    </row>
    <row r="191" spans="1:9" s="2" customFormat="1" ht="11.5">
      <c r="A191" s="5"/>
      <c r="D191" s="5"/>
      <c r="E191" s="8"/>
      <c r="F191" s="8"/>
      <c r="G191" s="8"/>
      <c r="H191" s="8"/>
      <c r="I191" s="8"/>
    </row>
    <row r="192" spans="1:9" s="2" customFormat="1" ht="11.5">
      <c r="A192" s="5"/>
      <c r="D192" s="5"/>
      <c r="E192" s="8"/>
      <c r="F192" s="8"/>
      <c r="G192" s="8"/>
      <c r="H192" s="8"/>
      <c r="I192" s="8"/>
    </row>
    <row r="193" spans="1:9" s="2" customFormat="1" ht="11.5">
      <c r="A193" s="5"/>
      <c r="D193" s="5"/>
      <c r="E193" s="8"/>
      <c r="F193" s="8"/>
      <c r="G193" s="8"/>
      <c r="H193" s="8"/>
      <c r="I193" s="8"/>
    </row>
    <row r="194" spans="1:9" s="2" customFormat="1" ht="11.5">
      <c r="A194" s="5"/>
      <c r="D194" s="5"/>
      <c r="E194" s="8"/>
      <c r="F194" s="8"/>
      <c r="G194" s="8"/>
      <c r="H194" s="8"/>
      <c r="I194" s="8"/>
    </row>
    <row r="195" spans="1:9" s="2" customFormat="1" ht="11.5">
      <c r="A195" s="5"/>
      <c r="D195" s="5"/>
      <c r="E195" s="8"/>
      <c r="F195" s="8"/>
      <c r="G195" s="8"/>
      <c r="H195" s="8"/>
      <c r="I195" s="8"/>
    </row>
    <row r="196" spans="1:9" s="2" customFormat="1" ht="11.5">
      <c r="A196" s="5"/>
      <c r="D196" s="5"/>
      <c r="E196" s="8"/>
      <c r="F196" s="8"/>
      <c r="G196" s="8"/>
      <c r="H196" s="8"/>
      <c r="I196" s="8"/>
    </row>
    <row r="197" spans="1:9" s="2" customFormat="1" ht="11.5">
      <c r="A197" s="5"/>
      <c r="D197" s="5"/>
      <c r="E197" s="8"/>
      <c r="F197" s="8"/>
      <c r="G197" s="8"/>
      <c r="H197" s="8"/>
      <c r="I197" s="8"/>
    </row>
    <row r="198" spans="1:9" s="2" customFormat="1" ht="11.5">
      <c r="A198" s="5"/>
      <c r="D198" s="5"/>
      <c r="E198" s="8"/>
      <c r="F198" s="8"/>
      <c r="G198" s="8"/>
      <c r="H198" s="8"/>
      <c r="I198" s="8"/>
    </row>
    <row r="199" spans="1:9" s="2" customFormat="1" ht="11.5">
      <c r="A199" s="5"/>
      <c r="D199" s="5"/>
      <c r="E199" s="8"/>
      <c r="F199" s="8"/>
      <c r="G199" s="8"/>
      <c r="H199" s="8"/>
      <c r="I199" s="8"/>
    </row>
    <row r="200" spans="1:9" s="2" customFormat="1" ht="11.5">
      <c r="A200" s="5"/>
      <c r="D200" s="5"/>
      <c r="E200" s="8"/>
      <c r="F200" s="8"/>
      <c r="G200" s="8"/>
      <c r="H200" s="8"/>
      <c r="I200" s="8"/>
    </row>
    <row r="201" spans="1:9" s="2" customFormat="1" ht="11.5">
      <c r="A201" s="5"/>
      <c r="D201" s="5"/>
      <c r="E201" s="8"/>
      <c r="F201" s="8"/>
      <c r="G201" s="8"/>
      <c r="H201" s="8"/>
      <c r="I201" s="8"/>
    </row>
    <row r="202" spans="1:9" s="2" customFormat="1" ht="11.5">
      <c r="A202" s="5"/>
      <c r="D202" s="5"/>
      <c r="E202" s="8"/>
      <c r="F202" s="8"/>
      <c r="G202" s="8"/>
      <c r="H202" s="8"/>
      <c r="I202" s="8"/>
    </row>
    <row r="203" spans="1:9" s="2" customFormat="1" ht="11.5">
      <c r="A203" s="5"/>
      <c r="D203" s="5"/>
      <c r="E203" s="8"/>
      <c r="F203" s="8"/>
      <c r="G203" s="8"/>
      <c r="H203" s="8"/>
      <c r="I203" s="8"/>
    </row>
    <row r="204" spans="1:9" s="2" customFormat="1" ht="11.5">
      <c r="A204" s="5"/>
      <c r="D204" s="5"/>
      <c r="E204" s="8"/>
      <c r="F204" s="8"/>
      <c r="G204" s="8"/>
      <c r="H204" s="8"/>
      <c r="I204" s="8"/>
    </row>
    <row r="205" spans="1:9" s="2" customFormat="1" ht="11.5">
      <c r="A205" s="5"/>
      <c r="D205" s="5"/>
      <c r="E205" s="8"/>
      <c r="F205" s="8"/>
      <c r="G205" s="8"/>
      <c r="H205" s="8"/>
      <c r="I205" s="8"/>
    </row>
    <row r="206" spans="1:9" s="2" customFormat="1" ht="11.5">
      <c r="A206" s="5"/>
      <c r="D206" s="5"/>
      <c r="E206" s="8"/>
      <c r="F206" s="8"/>
      <c r="G206" s="8"/>
      <c r="H206" s="8"/>
      <c r="I206" s="8"/>
    </row>
    <row r="207" spans="1:9" s="2" customFormat="1" ht="11.5">
      <c r="A207" s="5"/>
      <c r="D207" s="5"/>
      <c r="E207" s="8"/>
      <c r="F207" s="8"/>
      <c r="G207" s="8"/>
      <c r="H207" s="8"/>
      <c r="I207" s="8"/>
    </row>
    <row r="208" spans="1:9" s="2" customFormat="1" ht="11.5">
      <c r="A208" s="5"/>
      <c r="D208" s="5"/>
      <c r="E208" s="8"/>
      <c r="F208" s="8"/>
      <c r="G208" s="8"/>
      <c r="H208" s="8"/>
      <c r="I208" s="8"/>
    </row>
    <row r="209" spans="1:9" s="2" customFormat="1" ht="11.5">
      <c r="A209" s="5"/>
      <c r="D209" s="5"/>
      <c r="E209" s="8"/>
      <c r="F209" s="8"/>
      <c r="G209" s="8"/>
      <c r="H209" s="8"/>
      <c r="I209" s="8"/>
    </row>
    <row r="210" spans="1:9" s="2" customFormat="1" ht="11.5">
      <c r="A210" s="5"/>
      <c r="D210" s="5"/>
      <c r="E210" s="8"/>
      <c r="F210" s="8"/>
      <c r="G210" s="8"/>
      <c r="H210" s="8"/>
      <c r="I210" s="8"/>
    </row>
    <row r="211" spans="1:9" s="2" customFormat="1" ht="11.5">
      <c r="A211" s="5"/>
      <c r="D211" s="5"/>
      <c r="E211" s="8"/>
      <c r="F211" s="8"/>
      <c r="G211" s="8"/>
      <c r="H211" s="8"/>
      <c r="I211" s="8"/>
    </row>
    <row r="212" spans="1:9" s="2" customFormat="1" ht="11.5">
      <c r="A212" s="5"/>
      <c r="D212" s="5"/>
      <c r="E212" s="8"/>
      <c r="F212" s="8"/>
      <c r="G212" s="8"/>
      <c r="H212" s="8"/>
      <c r="I212" s="8"/>
    </row>
    <row r="213" spans="1:9" s="2" customFormat="1" ht="11.5">
      <c r="A213" s="5"/>
      <c r="D213" s="5"/>
      <c r="E213" s="8"/>
      <c r="F213" s="8"/>
      <c r="G213" s="8"/>
      <c r="H213" s="8"/>
      <c r="I213" s="8"/>
    </row>
    <row r="214" spans="1:9" s="2" customFormat="1" ht="11.5">
      <c r="A214" s="5"/>
      <c r="D214" s="5"/>
      <c r="E214" s="8"/>
      <c r="F214" s="8"/>
      <c r="G214" s="8"/>
      <c r="H214" s="8"/>
      <c r="I214" s="8"/>
    </row>
    <row r="215" spans="1:9" s="2" customFormat="1" ht="11.5">
      <c r="A215" s="5"/>
      <c r="D215" s="5"/>
      <c r="E215" s="8"/>
      <c r="F215" s="8"/>
      <c r="G215" s="8"/>
      <c r="H215" s="8"/>
      <c r="I215" s="8"/>
    </row>
    <row r="216" spans="1:9" s="2" customFormat="1" ht="11.5">
      <c r="A216" s="5"/>
      <c r="D216" s="5"/>
      <c r="E216" s="8"/>
      <c r="F216" s="8"/>
      <c r="G216" s="8"/>
      <c r="H216" s="8"/>
      <c r="I216" s="8"/>
    </row>
    <row r="217" spans="1:9" s="2" customFormat="1" ht="11.5">
      <c r="A217" s="5"/>
      <c r="D217" s="5"/>
      <c r="E217" s="8"/>
      <c r="F217" s="8"/>
      <c r="G217" s="8"/>
      <c r="H217" s="8"/>
      <c r="I217" s="8"/>
    </row>
    <row r="218" spans="1:9" s="2" customFormat="1" ht="11.5">
      <c r="A218" s="5"/>
      <c r="D218" s="5"/>
      <c r="E218" s="8"/>
      <c r="F218" s="8"/>
      <c r="G218" s="8"/>
      <c r="H218" s="8"/>
      <c r="I218" s="8"/>
    </row>
    <row r="219" spans="1:9" s="2" customFormat="1" ht="11.5">
      <c r="A219" s="5"/>
      <c r="D219" s="5"/>
      <c r="E219" s="8"/>
      <c r="F219" s="8"/>
      <c r="G219" s="8"/>
      <c r="H219" s="8"/>
      <c r="I219" s="8"/>
    </row>
    <row r="220" spans="1:9" s="2" customFormat="1" ht="11.5">
      <c r="A220" s="5"/>
      <c r="D220" s="5"/>
      <c r="E220" s="8"/>
      <c r="F220" s="8"/>
      <c r="G220" s="8"/>
      <c r="H220" s="8"/>
      <c r="I220" s="8"/>
    </row>
    <row r="221" spans="1:9" s="2" customFormat="1" ht="11.5">
      <c r="A221" s="5"/>
      <c r="D221" s="5"/>
      <c r="E221" s="8"/>
      <c r="F221" s="8"/>
      <c r="G221" s="8"/>
      <c r="H221" s="8"/>
      <c r="I221" s="8"/>
    </row>
    <row r="222" spans="1:9" s="2" customFormat="1" ht="11.5">
      <c r="A222" s="5"/>
      <c r="D222" s="5"/>
      <c r="E222" s="8"/>
      <c r="F222" s="8"/>
      <c r="G222" s="8"/>
      <c r="H222" s="8"/>
      <c r="I222" s="8"/>
    </row>
    <row r="223" spans="1:9" s="2" customFormat="1" ht="11.5">
      <c r="A223" s="5"/>
      <c r="D223" s="5"/>
      <c r="E223" s="8"/>
      <c r="F223" s="8"/>
      <c r="G223" s="8"/>
      <c r="H223" s="8"/>
      <c r="I223" s="8"/>
    </row>
    <row r="224" spans="1:9" s="2" customFormat="1" ht="11.5">
      <c r="A224" s="5"/>
      <c r="D224" s="5"/>
      <c r="E224" s="8"/>
      <c r="F224" s="8"/>
      <c r="G224" s="8"/>
      <c r="H224" s="8"/>
      <c r="I224" s="8"/>
    </row>
    <row r="225" spans="1:9" s="2" customFormat="1" ht="11.5">
      <c r="A225" s="5"/>
      <c r="D225" s="5"/>
      <c r="E225" s="8"/>
      <c r="F225" s="8"/>
      <c r="G225" s="8"/>
      <c r="H225" s="8"/>
      <c r="I225" s="8"/>
    </row>
    <row r="226" spans="1:9" s="2" customFormat="1" ht="11.5">
      <c r="A226" s="5"/>
      <c r="D226" s="5"/>
      <c r="E226" s="8"/>
      <c r="F226" s="8"/>
      <c r="G226" s="8"/>
      <c r="H226" s="8"/>
      <c r="I226" s="8"/>
    </row>
    <row r="227" spans="1:9" s="2" customFormat="1" ht="11.5">
      <c r="A227" s="5"/>
      <c r="D227" s="5"/>
      <c r="E227" s="8"/>
      <c r="F227" s="8"/>
      <c r="G227" s="8"/>
      <c r="H227" s="8"/>
      <c r="I227" s="8"/>
    </row>
    <row r="228" spans="1:9" s="2" customFormat="1" ht="11.5">
      <c r="A228" s="5"/>
      <c r="D228" s="5"/>
      <c r="E228" s="8"/>
      <c r="F228" s="8"/>
      <c r="G228" s="8"/>
      <c r="H228" s="8"/>
      <c r="I228" s="8"/>
    </row>
    <row r="229" spans="1:9" s="2" customFormat="1" ht="11.5">
      <c r="A229" s="5"/>
      <c r="D229" s="5"/>
      <c r="E229" s="8"/>
      <c r="F229" s="8"/>
      <c r="G229" s="8"/>
      <c r="H229" s="8"/>
      <c r="I229" s="8"/>
    </row>
    <row r="230" spans="1:9" s="2" customFormat="1" ht="11.5">
      <c r="A230" s="5"/>
      <c r="D230" s="5"/>
      <c r="E230" s="8"/>
      <c r="F230" s="8"/>
      <c r="G230" s="8"/>
      <c r="H230" s="8"/>
      <c r="I230" s="8"/>
    </row>
    <row r="231" spans="1:9" s="2" customFormat="1" ht="11.5">
      <c r="A231" s="5"/>
      <c r="D231" s="5"/>
      <c r="E231" s="8"/>
      <c r="F231" s="8"/>
      <c r="G231" s="8"/>
      <c r="H231" s="8"/>
      <c r="I231" s="8"/>
    </row>
    <row r="232" spans="1:9" s="2" customFormat="1" ht="11.5">
      <c r="A232" s="5"/>
      <c r="D232" s="5"/>
      <c r="E232" s="8"/>
      <c r="F232" s="8"/>
      <c r="G232" s="8"/>
      <c r="H232" s="8"/>
      <c r="I232" s="8"/>
    </row>
    <row r="233" spans="1:9" s="2" customFormat="1" ht="11.5">
      <c r="A233" s="5"/>
      <c r="D233" s="5"/>
      <c r="E233" s="8"/>
      <c r="F233" s="8"/>
      <c r="G233" s="8"/>
      <c r="H233" s="8"/>
      <c r="I233" s="8"/>
    </row>
    <row r="234" spans="1:9" s="2" customFormat="1" ht="11.5">
      <c r="A234" s="5"/>
      <c r="D234" s="5"/>
      <c r="E234" s="8"/>
      <c r="F234" s="8"/>
      <c r="G234" s="8"/>
      <c r="H234" s="8"/>
      <c r="I234" s="8"/>
    </row>
    <row r="235" spans="1:9" s="2" customFormat="1" ht="11.5">
      <c r="A235" s="5"/>
      <c r="D235" s="5"/>
      <c r="E235" s="8"/>
      <c r="F235" s="8"/>
      <c r="G235" s="8"/>
      <c r="H235" s="8"/>
      <c r="I235" s="8"/>
    </row>
    <row r="236" spans="1:9" s="2" customFormat="1" ht="11.5">
      <c r="A236" s="5"/>
      <c r="D236" s="5"/>
      <c r="E236" s="8"/>
      <c r="F236" s="8"/>
      <c r="G236" s="8"/>
      <c r="H236" s="8"/>
      <c r="I236" s="8"/>
    </row>
    <row r="237" spans="1:9" s="2" customFormat="1" ht="11.5">
      <c r="A237" s="5"/>
      <c r="D237" s="5"/>
      <c r="E237" s="8"/>
      <c r="F237" s="8"/>
      <c r="G237" s="8"/>
      <c r="H237" s="8"/>
      <c r="I237" s="8"/>
    </row>
    <row r="238" spans="1:9" s="2" customFormat="1" ht="11.5">
      <c r="A238" s="5"/>
      <c r="D238" s="5"/>
      <c r="E238" s="8"/>
      <c r="F238" s="8"/>
      <c r="G238" s="8"/>
      <c r="H238" s="8"/>
      <c r="I238" s="8"/>
    </row>
    <row r="239" spans="1:9" s="2" customFormat="1" ht="11.5">
      <c r="A239" s="5"/>
      <c r="D239" s="5"/>
      <c r="E239" s="8"/>
      <c r="F239" s="8"/>
      <c r="G239" s="8"/>
      <c r="H239" s="8"/>
      <c r="I239" s="8"/>
    </row>
    <row r="240" spans="1:9" s="2" customFormat="1" ht="11.5">
      <c r="A240" s="5"/>
      <c r="D240" s="5"/>
      <c r="E240" s="8"/>
      <c r="F240" s="8"/>
      <c r="G240" s="8"/>
      <c r="H240" s="8"/>
      <c r="I240" s="8"/>
    </row>
    <row r="241" spans="1:9" s="2" customFormat="1" ht="11.5">
      <c r="A241" s="5"/>
      <c r="D241" s="5"/>
      <c r="E241" s="8"/>
      <c r="F241" s="8"/>
      <c r="G241" s="8"/>
      <c r="H241" s="8"/>
      <c r="I241" s="8"/>
    </row>
    <row r="242" spans="1:9" s="2" customFormat="1" ht="11.5">
      <c r="A242" s="5"/>
      <c r="D242" s="5"/>
      <c r="E242" s="8"/>
      <c r="F242" s="8"/>
      <c r="G242" s="8"/>
      <c r="H242" s="8"/>
      <c r="I242" s="8"/>
    </row>
    <row r="243" spans="1:9" s="2" customFormat="1" ht="11.5">
      <c r="A243" s="5"/>
      <c r="D243" s="5"/>
      <c r="E243" s="8"/>
      <c r="F243" s="8"/>
      <c r="G243" s="8"/>
      <c r="H243" s="8"/>
      <c r="I243" s="8"/>
    </row>
    <row r="244" spans="1:9" s="2" customFormat="1" ht="11.5">
      <c r="A244" s="5"/>
      <c r="D244" s="5"/>
      <c r="E244" s="8"/>
      <c r="F244" s="8"/>
      <c r="G244" s="8"/>
      <c r="H244" s="8"/>
      <c r="I244" s="8"/>
    </row>
    <row r="245" spans="1:9" s="2" customFormat="1" ht="11.5">
      <c r="A245" s="5"/>
      <c r="D245" s="5"/>
      <c r="E245" s="8"/>
      <c r="F245" s="8"/>
      <c r="G245" s="8"/>
      <c r="H245" s="8"/>
      <c r="I245" s="8"/>
    </row>
    <row r="246" spans="1:9" s="2" customFormat="1" ht="11.5">
      <c r="A246" s="5"/>
      <c r="D246" s="5"/>
      <c r="E246" s="8"/>
      <c r="F246" s="8"/>
      <c r="G246" s="8"/>
      <c r="H246" s="8"/>
      <c r="I246" s="8"/>
    </row>
    <row r="247" spans="1:9" s="2" customFormat="1" ht="11.5">
      <c r="A247" s="5"/>
      <c r="D247" s="5"/>
      <c r="E247" s="8"/>
      <c r="F247" s="8"/>
      <c r="G247" s="8"/>
      <c r="H247" s="8"/>
      <c r="I247" s="8"/>
    </row>
    <row r="248" spans="1:9" s="2" customFormat="1" ht="11.5">
      <c r="A248" s="5"/>
      <c r="D248" s="5"/>
      <c r="E248" s="8"/>
      <c r="F248" s="8"/>
      <c r="G248" s="8"/>
      <c r="H248" s="8"/>
      <c r="I248" s="8"/>
    </row>
    <row r="249" spans="1:9" s="2" customFormat="1" ht="11.5">
      <c r="A249" s="5"/>
      <c r="D249" s="5"/>
      <c r="E249" s="8"/>
      <c r="F249" s="8"/>
      <c r="G249" s="8"/>
      <c r="H249" s="8"/>
      <c r="I249" s="8"/>
    </row>
    <row r="250" spans="1:9" s="2" customFormat="1" ht="11.5">
      <c r="A250" s="5"/>
      <c r="D250" s="5"/>
      <c r="E250" s="8"/>
      <c r="F250" s="8"/>
      <c r="G250" s="8"/>
      <c r="H250" s="8"/>
      <c r="I250" s="8"/>
    </row>
    <row r="251" spans="1:9" s="2" customFormat="1" ht="11.5">
      <c r="A251" s="5"/>
      <c r="D251" s="5"/>
      <c r="E251" s="8"/>
      <c r="F251" s="8"/>
      <c r="G251" s="8"/>
      <c r="H251" s="8"/>
      <c r="I251" s="8"/>
    </row>
    <row r="252" spans="1:9" s="2" customFormat="1" ht="11.5">
      <c r="A252" s="5"/>
      <c r="D252" s="5"/>
      <c r="E252" s="8"/>
      <c r="F252" s="8"/>
      <c r="G252" s="8"/>
      <c r="H252" s="8"/>
      <c r="I252" s="8"/>
    </row>
    <row r="253" spans="1:9" s="2" customFormat="1" ht="11.5">
      <c r="A253" s="5"/>
      <c r="D253" s="5"/>
      <c r="E253" s="8"/>
      <c r="F253" s="8"/>
      <c r="G253" s="8"/>
      <c r="H253" s="8"/>
      <c r="I253" s="8"/>
    </row>
    <row r="254" spans="1:9" s="2" customFormat="1" ht="11.5">
      <c r="A254" s="5"/>
      <c r="D254" s="5"/>
      <c r="E254" s="8"/>
      <c r="F254" s="8"/>
      <c r="G254" s="8"/>
      <c r="H254" s="8"/>
      <c r="I254" s="8"/>
    </row>
    <row r="255" spans="1:9" s="2" customFormat="1" ht="11.5">
      <c r="A255" s="5"/>
      <c r="D255" s="5"/>
      <c r="E255" s="8"/>
      <c r="F255" s="8"/>
      <c r="G255" s="8"/>
      <c r="H255" s="8"/>
      <c r="I255" s="8"/>
    </row>
    <row r="256" spans="1:9" s="2" customFormat="1" ht="11.5">
      <c r="A256" s="5"/>
      <c r="D256" s="5"/>
      <c r="E256" s="8"/>
      <c r="F256" s="8"/>
      <c r="G256" s="8"/>
      <c r="H256" s="8"/>
      <c r="I256" s="8"/>
    </row>
    <row r="257" spans="1:9" s="2" customFormat="1" ht="11.5">
      <c r="A257" s="5"/>
      <c r="D257" s="5"/>
      <c r="E257" s="8"/>
      <c r="F257" s="8"/>
      <c r="G257" s="8"/>
      <c r="H257" s="8"/>
      <c r="I257" s="8"/>
    </row>
    <row r="258" spans="1:9" s="2" customFormat="1" ht="11.5">
      <c r="A258" s="5"/>
      <c r="D258" s="5"/>
      <c r="E258" s="8"/>
      <c r="F258" s="8"/>
      <c r="G258" s="8"/>
      <c r="H258" s="8"/>
      <c r="I258" s="8"/>
    </row>
    <row r="259" spans="1:9" s="2" customFormat="1" ht="11.5">
      <c r="A259" s="5"/>
      <c r="D259" s="5"/>
      <c r="E259" s="8"/>
      <c r="F259" s="8"/>
      <c r="G259" s="8"/>
      <c r="H259" s="8"/>
      <c r="I259" s="8"/>
    </row>
    <row r="260" spans="1:9" s="2" customFormat="1" ht="11.5">
      <c r="A260" s="5"/>
      <c r="D260" s="5"/>
      <c r="E260" s="8"/>
      <c r="F260" s="8"/>
      <c r="G260" s="8"/>
      <c r="H260" s="8"/>
      <c r="I260" s="8"/>
    </row>
    <row r="261" spans="1:9" s="2" customFormat="1" ht="11.5">
      <c r="A261" s="5"/>
      <c r="D261" s="5"/>
      <c r="E261" s="8"/>
      <c r="F261" s="8"/>
      <c r="G261" s="8"/>
      <c r="H261" s="8"/>
      <c r="I261" s="8"/>
    </row>
    <row r="262" spans="1:9" s="2" customFormat="1" ht="11.5">
      <c r="A262" s="5"/>
      <c r="D262" s="5"/>
      <c r="E262" s="8"/>
      <c r="F262" s="8"/>
      <c r="G262" s="8"/>
      <c r="H262" s="8"/>
      <c r="I262" s="8"/>
    </row>
    <row r="263" spans="1:9" s="2" customFormat="1" ht="11.5">
      <c r="A263" s="5"/>
      <c r="D263" s="5"/>
      <c r="E263" s="8"/>
      <c r="F263" s="8"/>
      <c r="G263" s="8"/>
      <c r="H263" s="8"/>
      <c r="I263" s="8"/>
    </row>
    <row r="264" spans="1:9" s="2" customFormat="1" ht="11.5">
      <c r="A264" s="5"/>
      <c r="D264" s="5"/>
      <c r="E264" s="8"/>
      <c r="F264" s="8"/>
      <c r="G264" s="8"/>
      <c r="H264" s="8"/>
      <c r="I264" s="8"/>
    </row>
    <row r="265" spans="1:9" s="2" customFormat="1" ht="11.5">
      <c r="A265" s="5"/>
      <c r="D265" s="5"/>
      <c r="E265" s="8"/>
      <c r="F265" s="8"/>
      <c r="G265" s="8"/>
      <c r="H265" s="8"/>
      <c r="I265" s="8"/>
    </row>
    <row r="266" spans="1:9" s="2" customFormat="1" ht="11.5">
      <c r="A266" s="5"/>
      <c r="D266" s="5"/>
      <c r="E266" s="8"/>
      <c r="F266" s="8"/>
      <c r="G266" s="8"/>
      <c r="H266" s="8"/>
      <c r="I266" s="8"/>
    </row>
    <row r="267" spans="1:9" s="2" customFormat="1" ht="11.5">
      <c r="A267" s="5"/>
      <c r="D267" s="5"/>
      <c r="E267" s="8"/>
      <c r="F267" s="8"/>
      <c r="G267" s="8"/>
      <c r="H267" s="8"/>
      <c r="I267" s="8"/>
    </row>
    <row r="268" spans="1:9" s="2" customFormat="1" ht="11.5">
      <c r="A268" s="5"/>
      <c r="D268" s="5"/>
      <c r="E268" s="8"/>
      <c r="F268" s="8"/>
      <c r="G268" s="8"/>
      <c r="H268" s="8"/>
      <c r="I268" s="8"/>
    </row>
    <row r="269" spans="1:9" s="2" customFormat="1" ht="11.5">
      <c r="A269" s="5"/>
      <c r="D269" s="5"/>
      <c r="E269" s="8"/>
      <c r="F269" s="8"/>
      <c r="G269" s="8"/>
      <c r="H269" s="8"/>
      <c r="I269" s="8"/>
    </row>
    <row r="270" spans="1:9" s="2" customFormat="1" ht="11.5">
      <c r="A270" s="5"/>
      <c r="D270" s="5"/>
      <c r="E270" s="8"/>
      <c r="F270" s="8"/>
      <c r="G270" s="8"/>
      <c r="H270" s="8"/>
      <c r="I270" s="8"/>
    </row>
    <row r="271" spans="1:9" s="2" customFormat="1" ht="11.5">
      <c r="A271" s="5"/>
      <c r="D271" s="5"/>
      <c r="E271" s="8"/>
      <c r="F271" s="8"/>
      <c r="G271" s="8"/>
      <c r="H271" s="8"/>
      <c r="I271" s="8"/>
    </row>
    <row r="272" spans="1:9" s="2" customFormat="1" ht="11.5">
      <c r="A272" s="5"/>
      <c r="D272" s="5"/>
      <c r="E272" s="8"/>
      <c r="F272" s="8"/>
      <c r="G272" s="8"/>
      <c r="H272" s="8"/>
      <c r="I272" s="8"/>
    </row>
    <row r="273" spans="1:9" s="2" customFormat="1" ht="11.5">
      <c r="A273" s="5"/>
      <c r="D273" s="5"/>
      <c r="E273" s="8"/>
      <c r="F273" s="8"/>
      <c r="G273" s="8"/>
      <c r="H273" s="8"/>
      <c r="I273" s="8"/>
    </row>
    <row r="274" spans="1:9" s="2" customFormat="1" ht="11.5">
      <c r="A274" s="5"/>
      <c r="D274" s="5"/>
      <c r="E274" s="8"/>
      <c r="F274" s="8"/>
      <c r="G274" s="8"/>
      <c r="H274" s="8"/>
      <c r="I274" s="8"/>
    </row>
    <row r="275" spans="1:9" s="2" customFormat="1" ht="11.5">
      <c r="A275" s="5"/>
      <c r="D275" s="5"/>
      <c r="E275" s="8"/>
      <c r="F275" s="8"/>
      <c r="G275" s="8"/>
      <c r="H275" s="8"/>
      <c r="I275" s="8"/>
    </row>
    <row r="276" spans="1:9" s="2" customFormat="1" ht="11.5">
      <c r="A276" s="5"/>
      <c r="D276" s="5"/>
      <c r="E276" s="8"/>
      <c r="F276" s="8"/>
      <c r="G276" s="8"/>
      <c r="H276" s="8"/>
      <c r="I276" s="8"/>
    </row>
    <row r="277" spans="1:9" s="2" customFormat="1" ht="11.5">
      <c r="A277" s="5"/>
      <c r="D277" s="5"/>
      <c r="E277" s="8"/>
      <c r="F277" s="8"/>
      <c r="G277" s="8"/>
      <c r="H277" s="8"/>
      <c r="I277" s="8"/>
    </row>
    <row r="278" spans="1:9" s="2" customFormat="1" ht="11.5">
      <c r="A278" s="5"/>
      <c r="D278" s="5"/>
      <c r="E278" s="8"/>
      <c r="F278" s="8"/>
      <c r="G278" s="8"/>
      <c r="H278" s="8"/>
      <c r="I278" s="8"/>
    </row>
    <row r="279" spans="1:9" s="2" customFormat="1" ht="11.5">
      <c r="A279" s="5"/>
      <c r="D279" s="5"/>
      <c r="E279" s="8"/>
      <c r="F279" s="8"/>
      <c r="G279" s="8"/>
      <c r="H279" s="8"/>
      <c r="I279" s="8"/>
    </row>
    <row r="280" spans="1:9" s="2" customFormat="1" ht="11.5">
      <c r="A280" s="5"/>
      <c r="D280" s="5"/>
      <c r="E280" s="8"/>
      <c r="F280" s="8"/>
      <c r="G280" s="8"/>
      <c r="H280" s="8"/>
      <c r="I280" s="8"/>
    </row>
    <row r="281" spans="1:9" s="2" customFormat="1" ht="11.5">
      <c r="A281" s="5"/>
      <c r="D281" s="5"/>
      <c r="E281" s="15"/>
      <c r="F281" s="15"/>
      <c r="G281" s="15"/>
      <c r="H281" s="15"/>
      <c r="I281" s="15"/>
    </row>
  </sheetData>
  <mergeCells count="9">
    <mergeCell ref="A1:B1"/>
    <mergeCell ref="A9:B9"/>
    <mergeCell ref="A10:B10"/>
    <mergeCell ref="A11:B11"/>
    <mergeCell ref="A5:H5"/>
    <mergeCell ref="A6:H6"/>
    <mergeCell ref="A4:H4"/>
    <mergeCell ref="A2:B2"/>
    <mergeCell ref="A3:B3"/>
  </mergeCell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C06C-5656-44AA-944B-E9758698456A}">
  <dimension ref="A1:F98"/>
  <sheetViews>
    <sheetView zoomScale="115" zoomScaleNormal="115" workbookViewId="0">
      <selection activeCell="C1" sqref="C1"/>
    </sheetView>
  </sheetViews>
  <sheetFormatPr defaultColWidth="9.33203125" defaultRowHeight="11"/>
  <cols>
    <col min="1" max="1" width="10.77734375" style="112" customWidth="1"/>
    <col min="2" max="2" width="119.6640625" customWidth="1"/>
    <col min="3" max="3" width="18.109375" style="113" customWidth="1"/>
    <col min="4" max="4" width="22.33203125" style="14" customWidth="1"/>
    <col min="5" max="5" width="25.6640625" style="14" customWidth="1"/>
    <col min="6" max="6" width="24.109375" style="14" customWidth="1"/>
  </cols>
  <sheetData>
    <row r="1" spans="1:6" s="29" customFormat="1" ht="14">
      <c r="A1" s="168" t="s">
        <v>351</v>
      </c>
      <c r="B1" s="168"/>
      <c r="C1" s="118"/>
      <c r="D1" s="56"/>
      <c r="E1" s="56"/>
      <c r="F1" s="56"/>
    </row>
    <row r="2" spans="1:6">
      <c r="A2" s="157"/>
      <c r="B2" s="157"/>
      <c r="C2" s="116"/>
    </row>
    <row r="3" spans="1:6">
      <c r="A3" s="149"/>
      <c r="B3" s="149"/>
      <c r="C3" s="115"/>
      <c r="D3" s="94"/>
      <c r="E3" s="94"/>
      <c r="F3" s="94"/>
    </row>
    <row r="4" spans="1:6" s="2" customFormat="1" ht="44.25" customHeight="1">
      <c r="A4" s="148" t="s">
        <v>488</v>
      </c>
      <c r="B4" s="148"/>
      <c r="C4" s="148"/>
      <c r="D4" s="148"/>
      <c r="E4" s="148"/>
      <c r="F4" s="148"/>
    </row>
    <row r="5" spans="1:6" s="2" customFormat="1" ht="17.5" customHeight="1">
      <c r="A5" s="147" t="s">
        <v>352</v>
      </c>
      <c r="B5" s="147"/>
      <c r="C5" s="147"/>
      <c r="D5" s="147"/>
      <c r="E5" s="147"/>
      <c r="F5" s="147"/>
    </row>
    <row r="6" spans="1:6" s="2" customFormat="1" ht="16.5" customHeight="1">
      <c r="A6" s="147" t="s">
        <v>353</v>
      </c>
      <c r="B6" s="147"/>
      <c r="C6" s="147"/>
      <c r="D6" s="147"/>
      <c r="E6" s="147"/>
      <c r="F6" s="147"/>
    </row>
    <row r="7" spans="1:6" s="2" customFormat="1" ht="26.25" customHeight="1">
      <c r="A7" s="147" t="s">
        <v>354</v>
      </c>
      <c r="B7" s="147"/>
      <c r="C7" s="147"/>
      <c r="D7" s="147"/>
      <c r="E7" s="147"/>
      <c r="F7" s="147"/>
    </row>
    <row r="8" spans="1:6" s="2" customFormat="1" ht="11.5" customHeight="1">
      <c r="A8" s="91"/>
      <c r="B8" s="91"/>
      <c r="C8" s="119"/>
      <c r="D8" s="91"/>
      <c r="E8" s="91"/>
      <c r="F8" s="91"/>
    </row>
    <row r="9" spans="1:6" ht="11.5" hidden="1">
      <c r="A9" s="166"/>
      <c r="B9" s="167"/>
      <c r="C9" s="120"/>
      <c r="D9" s="39"/>
      <c r="E9" s="39"/>
      <c r="F9" s="39"/>
    </row>
    <row r="10" spans="1:6" s="29" customFormat="1" ht="11.5" hidden="1">
      <c r="A10" s="153"/>
      <c r="B10" s="154"/>
      <c r="C10" s="121"/>
      <c r="D10" s="28"/>
      <c r="E10" s="28"/>
      <c r="F10" s="28"/>
    </row>
    <row r="11" spans="1:6" s="29" customFormat="1" ht="11.5" hidden="1">
      <c r="A11" s="155"/>
      <c r="B11" s="156"/>
      <c r="C11" s="122"/>
      <c r="D11" s="31"/>
      <c r="E11" s="31"/>
      <c r="F11" s="31"/>
    </row>
    <row r="12" spans="1:6" hidden="1">
      <c r="A12" s="117"/>
      <c r="C12" s="117"/>
    </row>
    <row r="13" spans="1:6" s="2" customFormat="1" ht="54" customHeight="1">
      <c r="A13" s="25" t="s">
        <v>355</v>
      </c>
      <c r="B13" s="24" t="s">
        <v>356</v>
      </c>
      <c r="C13" s="25" t="s">
        <v>255</v>
      </c>
      <c r="D13" s="26" t="s">
        <v>485</v>
      </c>
      <c r="E13" s="25" t="s">
        <v>486</v>
      </c>
      <c r="F13" s="26" t="s">
        <v>487</v>
      </c>
    </row>
    <row r="14" spans="1:6" s="36" customFormat="1" ht="11.5">
      <c r="A14" s="34" t="s">
        <v>357</v>
      </c>
      <c r="B14" s="33" t="s">
        <v>358</v>
      </c>
      <c r="C14" s="59" t="s">
        <v>256</v>
      </c>
      <c r="D14" s="35">
        <v>4911.3</v>
      </c>
      <c r="E14" s="35">
        <v>20847</v>
      </c>
      <c r="F14" s="35">
        <v>-15935.7</v>
      </c>
    </row>
    <row r="15" spans="1:6" s="36" customFormat="1" ht="11.5">
      <c r="A15" s="34" t="s">
        <v>359</v>
      </c>
      <c r="B15" s="33" t="s">
        <v>261</v>
      </c>
      <c r="C15" s="59" t="s">
        <v>259</v>
      </c>
      <c r="D15" s="35">
        <v>1764.8999999999999</v>
      </c>
      <c r="E15" s="35">
        <v>1989</v>
      </c>
      <c r="F15" s="35">
        <v>-224.10000000000014</v>
      </c>
    </row>
    <row r="16" spans="1:6" s="36" customFormat="1" ht="11.5">
      <c r="A16" s="34" t="s">
        <v>360</v>
      </c>
      <c r="B16" s="33" t="s">
        <v>263</v>
      </c>
      <c r="C16" s="59" t="s">
        <v>259</v>
      </c>
      <c r="D16" s="35">
        <v>675.09999999999991</v>
      </c>
      <c r="E16" s="35">
        <v>1135</v>
      </c>
      <c r="F16" s="35">
        <v>-459.90000000000009</v>
      </c>
    </row>
    <row r="17" spans="1:6" s="36" customFormat="1" ht="11.5">
      <c r="A17" s="34" t="s">
        <v>361</v>
      </c>
      <c r="B17" s="33" t="s">
        <v>362</v>
      </c>
      <c r="C17" s="59" t="s">
        <v>256</v>
      </c>
      <c r="D17" s="35">
        <v>1631.8000000000002</v>
      </c>
      <c r="E17" s="35">
        <v>3420</v>
      </c>
      <c r="F17" s="35">
        <v>-1788.1999999999998</v>
      </c>
    </row>
    <row r="18" spans="1:6" s="36" customFormat="1" ht="11.5">
      <c r="A18" s="34" t="s">
        <v>363</v>
      </c>
      <c r="B18" s="36" t="s">
        <v>364</v>
      </c>
      <c r="C18" s="34" t="s">
        <v>256</v>
      </c>
      <c r="D18" s="35">
        <v>3631.2</v>
      </c>
      <c r="E18" s="35">
        <v>2537</v>
      </c>
      <c r="F18" s="35">
        <v>1094.1999999999998</v>
      </c>
    </row>
    <row r="19" spans="1:6" s="36" customFormat="1" ht="11.5">
      <c r="A19" s="34" t="s">
        <v>365</v>
      </c>
      <c r="B19" s="36" t="s">
        <v>204</v>
      </c>
      <c r="C19" s="59" t="s">
        <v>256</v>
      </c>
      <c r="D19" s="35">
        <v>2835</v>
      </c>
      <c r="E19" s="35">
        <v>1408</v>
      </c>
      <c r="F19" s="35">
        <v>1427</v>
      </c>
    </row>
    <row r="20" spans="1:6" s="36" customFormat="1" ht="11.5">
      <c r="A20" s="34" t="s">
        <v>366</v>
      </c>
      <c r="B20" s="33" t="s">
        <v>367</v>
      </c>
      <c r="C20" s="59" t="s">
        <v>259</v>
      </c>
      <c r="D20" s="35">
        <v>880</v>
      </c>
      <c r="E20" s="35">
        <v>896</v>
      </c>
      <c r="F20" s="35">
        <v>-16</v>
      </c>
    </row>
    <row r="21" spans="1:6" s="36" customFormat="1" ht="11.5">
      <c r="A21" s="34" t="s">
        <v>368</v>
      </c>
      <c r="B21" s="36" t="s">
        <v>369</v>
      </c>
      <c r="C21" s="34" t="s">
        <v>256</v>
      </c>
      <c r="D21" s="35">
        <v>2965.9</v>
      </c>
      <c r="E21" s="35">
        <v>1701</v>
      </c>
      <c r="F21" s="35">
        <v>1264.9000000000001</v>
      </c>
    </row>
    <row r="22" spans="1:6" s="36" customFormat="1" ht="11.5">
      <c r="A22" s="34" t="s">
        <v>370</v>
      </c>
      <c r="B22" s="36" t="s">
        <v>225</v>
      </c>
      <c r="C22" s="34" t="s">
        <v>256</v>
      </c>
      <c r="D22" s="35">
        <v>1112</v>
      </c>
      <c r="E22" s="35">
        <v>723</v>
      </c>
      <c r="F22" s="35">
        <v>389</v>
      </c>
    </row>
    <row r="23" spans="1:6" s="36" customFormat="1" ht="11.5">
      <c r="A23" s="34" t="s">
        <v>371</v>
      </c>
      <c r="B23" s="33" t="s">
        <v>372</v>
      </c>
      <c r="C23" s="59" t="s">
        <v>256</v>
      </c>
      <c r="D23" s="35">
        <v>117</v>
      </c>
      <c r="E23" s="35">
        <v>548</v>
      </c>
      <c r="F23" s="35">
        <v>-431</v>
      </c>
    </row>
    <row r="24" spans="1:6" s="36" customFormat="1" ht="11.5">
      <c r="A24" s="34" t="s">
        <v>373</v>
      </c>
      <c r="B24" s="33" t="s">
        <v>228</v>
      </c>
      <c r="C24" s="59" t="s">
        <v>256</v>
      </c>
      <c r="D24" s="35">
        <v>251.6</v>
      </c>
      <c r="E24" s="35">
        <v>947</v>
      </c>
      <c r="F24" s="35">
        <v>-695.4</v>
      </c>
    </row>
    <row r="25" spans="1:6" s="36" customFormat="1" ht="11.5">
      <c r="A25" s="34" t="s">
        <v>374</v>
      </c>
      <c r="B25" s="33" t="s">
        <v>267</v>
      </c>
      <c r="C25" s="59" t="s">
        <v>259</v>
      </c>
      <c r="D25" s="35">
        <v>2381.4</v>
      </c>
      <c r="E25" s="35">
        <v>3983</v>
      </c>
      <c r="F25" s="35">
        <v>-1601.6</v>
      </c>
    </row>
    <row r="26" spans="1:6" s="36" customFormat="1" ht="11.5">
      <c r="A26" s="34" t="s">
        <v>375</v>
      </c>
      <c r="B26" s="33" t="s">
        <v>268</v>
      </c>
      <c r="C26" s="59" t="s">
        <v>256</v>
      </c>
      <c r="D26" s="35">
        <v>4371</v>
      </c>
      <c r="E26" s="35">
        <v>4060</v>
      </c>
      <c r="F26" s="35">
        <v>311</v>
      </c>
    </row>
    <row r="27" spans="1:6" s="36" customFormat="1" ht="11.5">
      <c r="A27" s="34" t="s">
        <v>376</v>
      </c>
      <c r="B27" s="33" t="s">
        <v>219</v>
      </c>
      <c r="C27" s="59" t="s">
        <v>256</v>
      </c>
      <c r="D27" s="35">
        <v>507.4</v>
      </c>
      <c r="E27" s="35">
        <v>1380</v>
      </c>
      <c r="F27" s="35">
        <v>-872.6</v>
      </c>
    </row>
    <row r="28" spans="1:6" s="36" customFormat="1" ht="11.5">
      <c r="A28" s="34" t="s">
        <v>377</v>
      </c>
      <c r="B28" s="33" t="s">
        <v>270</v>
      </c>
      <c r="C28" s="59" t="s">
        <v>259</v>
      </c>
      <c r="D28" s="35">
        <v>342.2</v>
      </c>
      <c r="E28" s="35">
        <v>1015</v>
      </c>
      <c r="F28" s="35">
        <v>-672.8</v>
      </c>
    </row>
    <row r="29" spans="1:6" s="36" customFormat="1" ht="11.5">
      <c r="A29" s="34" t="s">
        <v>378</v>
      </c>
      <c r="B29" s="33" t="s">
        <v>379</v>
      </c>
      <c r="C29" s="59" t="s">
        <v>259</v>
      </c>
      <c r="D29" s="35">
        <v>1667.6</v>
      </c>
      <c r="E29" s="35">
        <v>2513</v>
      </c>
      <c r="F29" s="35">
        <v>-845.40000000000009</v>
      </c>
    </row>
    <row r="30" spans="1:6" s="36" customFormat="1" ht="11.5">
      <c r="A30" s="34" t="s">
        <v>380</v>
      </c>
      <c r="B30" s="36" t="s">
        <v>381</v>
      </c>
      <c r="C30" s="34" t="s">
        <v>256</v>
      </c>
      <c r="D30" s="35">
        <v>4955.7999999999993</v>
      </c>
      <c r="E30" s="35">
        <v>4270</v>
      </c>
      <c r="F30" s="35">
        <v>685.79999999999927</v>
      </c>
    </row>
    <row r="31" spans="1:6" s="36" customFormat="1" ht="11.5">
      <c r="A31" s="34" t="s">
        <v>382</v>
      </c>
      <c r="B31" s="33" t="s">
        <v>274</v>
      </c>
      <c r="C31" s="59" t="s">
        <v>259</v>
      </c>
      <c r="D31" s="35">
        <v>3184</v>
      </c>
      <c r="E31" s="35">
        <v>3122</v>
      </c>
      <c r="F31" s="35">
        <v>62</v>
      </c>
    </row>
    <row r="32" spans="1:6" s="36" customFormat="1" ht="11.5">
      <c r="A32" s="34" t="s">
        <v>383</v>
      </c>
      <c r="B32" s="36" t="s">
        <v>237</v>
      </c>
      <c r="C32" s="59" t="s">
        <v>256</v>
      </c>
      <c r="D32" s="35">
        <v>1534.5</v>
      </c>
      <c r="E32" s="35">
        <v>818</v>
      </c>
      <c r="F32" s="35">
        <v>716.5</v>
      </c>
    </row>
    <row r="33" spans="1:6" s="36" customFormat="1" ht="11.5">
      <c r="A33" s="34" t="s">
        <v>384</v>
      </c>
      <c r="B33" s="36" t="s">
        <v>186</v>
      </c>
      <c r="C33" s="59" t="s">
        <v>256</v>
      </c>
      <c r="D33" s="35">
        <v>4563</v>
      </c>
      <c r="E33" s="35">
        <v>2839</v>
      </c>
      <c r="F33" s="35">
        <v>1724</v>
      </c>
    </row>
    <row r="34" spans="1:6" s="36" customFormat="1" ht="11.5">
      <c r="A34" s="34" t="s">
        <v>385</v>
      </c>
      <c r="B34" s="36" t="s">
        <v>276</v>
      </c>
      <c r="C34" s="59" t="s">
        <v>259</v>
      </c>
      <c r="D34" s="35">
        <v>2480.8000000000002</v>
      </c>
      <c r="E34" s="35">
        <v>1692</v>
      </c>
      <c r="F34" s="35">
        <v>788.80000000000018</v>
      </c>
    </row>
    <row r="35" spans="1:6" s="36" customFormat="1" ht="11.5">
      <c r="A35" s="34" t="s">
        <v>386</v>
      </c>
      <c r="B35" s="33" t="s">
        <v>171</v>
      </c>
      <c r="C35" s="59" t="s">
        <v>256</v>
      </c>
      <c r="D35" s="35">
        <v>9901.5</v>
      </c>
      <c r="E35" s="35">
        <v>14246</v>
      </c>
      <c r="F35" s="35">
        <v>-4344.5</v>
      </c>
    </row>
    <row r="36" spans="1:6" s="36" customFormat="1" ht="11.5">
      <c r="A36" s="34" t="s">
        <v>387</v>
      </c>
      <c r="B36" s="33" t="s">
        <v>388</v>
      </c>
      <c r="C36" s="59" t="s">
        <v>259</v>
      </c>
      <c r="D36" s="35">
        <v>620.80000000000007</v>
      </c>
      <c r="E36" s="35">
        <v>835</v>
      </c>
      <c r="F36" s="35">
        <v>-214.19999999999993</v>
      </c>
    </row>
    <row r="37" spans="1:6" s="36" customFormat="1" ht="11.5">
      <c r="A37" s="34" t="s">
        <v>389</v>
      </c>
      <c r="B37" s="33" t="s">
        <v>390</v>
      </c>
      <c r="C37" s="59" t="s">
        <v>259</v>
      </c>
      <c r="D37" s="35">
        <v>692</v>
      </c>
      <c r="E37" s="35">
        <v>1045</v>
      </c>
      <c r="F37" s="35">
        <v>-353</v>
      </c>
    </row>
    <row r="38" spans="1:6" s="36" customFormat="1" ht="11.5">
      <c r="A38" s="34" t="s">
        <v>391</v>
      </c>
      <c r="B38" s="36" t="s">
        <v>280</v>
      </c>
      <c r="C38" s="59" t="s">
        <v>259</v>
      </c>
      <c r="D38" s="35">
        <v>1636.2</v>
      </c>
      <c r="E38" s="35">
        <v>1116</v>
      </c>
      <c r="F38" s="35">
        <v>520.20000000000005</v>
      </c>
    </row>
    <row r="39" spans="1:6" s="36" customFormat="1" ht="11.5">
      <c r="A39" s="34" t="s">
        <v>392</v>
      </c>
      <c r="B39" s="33" t="s">
        <v>282</v>
      </c>
      <c r="C39" s="59" t="s">
        <v>259</v>
      </c>
      <c r="D39" s="35">
        <v>832.80000000000007</v>
      </c>
      <c r="E39" s="35">
        <v>2594</v>
      </c>
      <c r="F39" s="35">
        <v>-1761.1999999999998</v>
      </c>
    </row>
    <row r="40" spans="1:6" s="36" customFormat="1" ht="11.5">
      <c r="A40" s="34" t="s">
        <v>393</v>
      </c>
      <c r="B40" s="33" t="s">
        <v>284</v>
      </c>
      <c r="C40" s="59" t="s">
        <v>259</v>
      </c>
      <c r="D40" s="35">
        <v>686.4</v>
      </c>
      <c r="E40" s="35">
        <v>3889</v>
      </c>
      <c r="F40" s="35">
        <v>-3202.6</v>
      </c>
    </row>
    <row r="41" spans="1:6" s="36" customFormat="1" ht="11.5">
      <c r="A41" s="34" t="s">
        <v>394</v>
      </c>
      <c r="B41" s="33" t="s">
        <v>395</v>
      </c>
      <c r="C41" s="59" t="s">
        <v>259</v>
      </c>
      <c r="D41" s="35">
        <v>411.4</v>
      </c>
      <c r="E41" s="35">
        <v>824</v>
      </c>
      <c r="F41" s="35">
        <v>-412.6</v>
      </c>
    </row>
    <row r="42" spans="1:6" s="36" customFormat="1" ht="11.5">
      <c r="A42" s="34" t="s">
        <v>396</v>
      </c>
      <c r="B42" s="33" t="s">
        <v>397</v>
      </c>
      <c r="C42" s="59" t="s">
        <v>259</v>
      </c>
      <c r="D42" s="35">
        <v>333.90000000000003</v>
      </c>
      <c r="E42" s="35">
        <v>838</v>
      </c>
      <c r="F42" s="35">
        <v>-504.09999999999997</v>
      </c>
    </row>
    <row r="43" spans="1:6" s="36" customFormat="1" ht="11.5">
      <c r="A43" s="34" t="s">
        <v>398</v>
      </c>
      <c r="B43" s="33" t="s">
        <v>399</v>
      </c>
      <c r="C43" s="59" t="s">
        <v>256</v>
      </c>
      <c r="D43" s="35">
        <v>2997.2</v>
      </c>
      <c r="E43" s="35">
        <v>3115</v>
      </c>
      <c r="F43" s="35">
        <v>-117.80000000000018</v>
      </c>
    </row>
    <row r="44" spans="1:6" s="36" customFormat="1" ht="11.5">
      <c r="A44" s="34" t="s">
        <v>400</v>
      </c>
      <c r="B44" s="33" t="s">
        <v>401</v>
      </c>
      <c r="C44" s="59" t="s">
        <v>256</v>
      </c>
      <c r="D44" s="35">
        <v>1965.6</v>
      </c>
      <c r="E44" s="35">
        <v>2900</v>
      </c>
      <c r="F44" s="35">
        <v>-934.40000000000009</v>
      </c>
    </row>
    <row r="45" spans="1:6" s="36" customFormat="1" ht="11.5">
      <c r="A45" s="34" t="s">
        <v>402</v>
      </c>
      <c r="B45" s="36" t="s">
        <v>72</v>
      </c>
      <c r="C45" s="34" t="s">
        <v>256</v>
      </c>
      <c r="D45" s="35">
        <v>13807.2</v>
      </c>
      <c r="E45" s="35">
        <v>9162</v>
      </c>
      <c r="F45" s="35">
        <v>4645.2000000000007</v>
      </c>
    </row>
    <row r="46" spans="1:6" s="36" customFormat="1" ht="11.5">
      <c r="A46" s="34" t="s">
        <v>403</v>
      </c>
      <c r="B46" s="33" t="s">
        <v>144</v>
      </c>
      <c r="C46" s="59" t="s">
        <v>256</v>
      </c>
      <c r="D46" s="35">
        <v>2200.8000000000002</v>
      </c>
      <c r="E46" s="35">
        <v>3118</v>
      </c>
      <c r="F46" s="35">
        <v>-917.19999999999982</v>
      </c>
    </row>
    <row r="47" spans="1:6" s="36" customFormat="1" ht="11.5">
      <c r="A47" s="34" t="s">
        <v>404</v>
      </c>
      <c r="B47" s="33" t="s">
        <v>153</v>
      </c>
      <c r="C47" s="59" t="s">
        <v>256</v>
      </c>
      <c r="D47" s="35">
        <v>2590.5</v>
      </c>
      <c r="E47" s="35">
        <v>2446</v>
      </c>
      <c r="F47" s="35">
        <v>144.5</v>
      </c>
    </row>
    <row r="48" spans="1:6" s="36" customFormat="1" ht="11.5">
      <c r="A48" s="34" t="s">
        <v>405</v>
      </c>
      <c r="B48" s="36" t="s">
        <v>108</v>
      </c>
      <c r="C48" s="34" t="s">
        <v>256</v>
      </c>
      <c r="D48" s="35">
        <v>1606</v>
      </c>
      <c r="E48" s="35">
        <v>1308</v>
      </c>
      <c r="F48" s="35">
        <v>298</v>
      </c>
    </row>
    <row r="49" spans="1:6" s="36" customFormat="1" ht="11.5">
      <c r="A49" s="34" t="s">
        <v>406</v>
      </c>
      <c r="B49" s="36" t="s">
        <v>407</v>
      </c>
      <c r="C49" s="34" t="s">
        <v>256</v>
      </c>
      <c r="D49" s="35">
        <v>1161.5999999999999</v>
      </c>
      <c r="E49" s="35">
        <v>970</v>
      </c>
      <c r="F49" s="35">
        <v>191.59999999999991</v>
      </c>
    </row>
    <row r="50" spans="1:6" s="36" customFormat="1" ht="11.5">
      <c r="A50" s="34" t="s">
        <v>408</v>
      </c>
      <c r="B50" s="36" t="s">
        <v>409</v>
      </c>
      <c r="C50" s="34" t="s">
        <v>256</v>
      </c>
      <c r="D50" s="35">
        <v>3417</v>
      </c>
      <c r="E50" s="35">
        <v>1582</v>
      </c>
      <c r="F50" s="35">
        <v>1835</v>
      </c>
    </row>
    <row r="51" spans="1:6" s="36" customFormat="1" ht="11.5">
      <c r="A51" s="34" t="s">
        <v>410</v>
      </c>
      <c r="B51" s="36" t="s">
        <v>411</v>
      </c>
      <c r="C51" s="34" t="s">
        <v>256</v>
      </c>
      <c r="D51" s="35">
        <v>1733.4</v>
      </c>
      <c r="E51" s="35">
        <v>800</v>
      </c>
      <c r="F51" s="35">
        <v>933.40000000000009</v>
      </c>
    </row>
    <row r="52" spans="1:6" s="36" customFormat="1" ht="11.5">
      <c r="A52" s="34" t="s">
        <v>412</v>
      </c>
      <c r="B52" s="36" t="s">
        <v>150</v>
      </c>
      <c r="C52" s="34" t="s">
        <v>259</v>
      </c>
      <c r="D52" s="35">
        <v>1224.5999999999999</v>
      </c>
      <c r="E52" s="35">
        <v>1051</v>
      </c>
      <c r="F52" s="35">
        <v>173.59999999999991</v>
      </c>
    </row>
    <row r="53" spans="1:6" s="36" customFormat="1" ht="11.5">
      <c r="A53" s="34" t="s">
        <v>413</v>
      </c>
      <c r="B53" s="33" t="s">
        <v>414</v>
      </c>
      <c r="C53" s="59" t="s">
        <v>256</v>
      </c>
      <c r="D53" s="35">
        <v>564</v>
      </c>
      <c r="E53" s="35">
        <v>2947</v>
      </c>
      <c r="F53" s="35">
        <v>-2383</v>
      </c>
    </row>
    <row r="54" spans="1:6" s="36" customFormat="1" ht="11.5">
      <c r="A54" s="34" t="s">
        <v>415</v>
      </c>
      <c r="B54" s="36" t="s">
        <v>216</v>
      </c>
      <c r="C54" s="34" t="s">
        <v>256</v>
      </c>
      <c r="D54" s="35">
        <v>197.79999999999998</v>
      </c>
      <c r="E54" s="35">
        <v>204</v>
      </c>
      <c r="F54" s="35">
        <v>-6.2000000000000171</v>
      </c>
    </row>
    <row r="55" spans="1:6" s="36" customFormat="1" ht="11.5">
      <c r="A55" s="34" t="s">
        <v>416</v>
      </c>
      <c r="B55" s="36" t="s">
        <v>286</v>
      </c>
      <c r="C55" s="59" t="s">
        <v>259</v>
      </c>
      <c r="D55" s="35">
        <v>6704.8</v>
      </c>
      <c r="E55" s="35">
        <v>4364</v>
      </c>
      <c r="F55" s="35">
        <v>2340.8000000000002</v>
      </c>
    </row>
    <row r="56" spans="1:6" s="36" customFormat="1" ht="11.5">
      <c r="A56" s="34" t="s">
        <v>417</v>
      </c>
      <c r="B56" s="33" t="s">
        <v>418</v>
      </c>
      <c r="C56" s="59" t="s">
        <v>259</v>
      </c>
      <c r="D56" s="35">
        <v>587.1</v>
      </c>
      <c r="E56" s="35">
        <v>967</v>
      </c>
      <c r="F56" s="35">
        <v>-379.9</v>
      </c>
    </row>
    <row r="57" spans="1:6" s="36" customFormat="1" ht="11.5">
      <c r="A57" s="34" t="s">
        <v>419</v>
      </c>
      <c r="B57" s="33" t="s">
        <v>138</v>
      </c>
      <c r="C57" s="59" t="s">
        <v>256</v>
      </c>
      <c r="D57" s="35">
        <v>371.7</v>
      </c>
      <c r="E57" s="35">
        <v>576</v>
      </c>
      <c r="F57" s="35">
        <v>-204.3</v>
      </c>
    </row>
    <row r="58" spans="1:6" s="36" customFormat="1" ht="11.5">
      <c r="A58" s="34" t="s">
        <v>420</v>
      </c>
      <c r="B58" s="33" t="s">
        <v>421</v>
      </c>
      <c r="C58" s="59" t="s">
        <v>256</v>
      </c>
      <c r="D58" s="35">
        <v>829.5</v>
      </c>
      <c r="E58" s="35">
        <v>2485</v>
      </c>
      <c r="F58" s="35">
        <v>-1655.5</v>
      </c>
    </row>
    <row r="59" spans="1:6" s="36" customFormat="1" ht="11.5">
      <c r="A59" s="34" t="s">
        <v>422</v>
      </c>
      <c r="B59" s="36" t="s">
        <v>423</v>
      </c>
      <c r="C59" s="59" t="s">
        <v>256</v>
      </c>
      <c r="D59" s="35">
        <v>2064</v>
      </c>
      <c r="E59" s="35">
        <v>1624</v>
      </c>
      <c r="F59" s="35">
        <v>440</v>
      </c>
    </row>
    <row r="60" spans="1:6" s="36" customFormat="1" ht="11.5">
      <c r="A60" s="34" t="s">
        <v>424</v>
      </c>
      <c r="B60" s="36" t="s">
        <v>425</v>
      </c>
      <c r="C60" s="34" t="s">
        <v>256</v>
      </c>
      <c r="D60" s="35">
        <v>646</v>
      </c>
      <c r="E60" s="35">
        <v>413</v>
      </c>
      <c r="F60" s="35">
        <v>233</v>
      </c>
    </row>
    <row r="61" spans="1:6" s="36" customFormat="1" ht="11.5">
      <c r="A61" s="34" t="s">
        <v>426</v>
      </c>
      <c r="B61" s="36" t="s">
        <v>427</v>
      </c>
      <c r="C61" s="59" t="s">
        <v>256</v>
      </c>
      <c r="D61" s="35">
        <v>714</v>
      </c>
      <c r="E61" s="35">
        <v>337</v>
      </c>
      <c r="F61" s="35">
        <v>377</v>
      </c>
    </row>
    <row r="62" spans="1:6" s="36" customFormat="1" ht="11.5">
      <c r="A62" s="34" t="s">
        <v>428</v>
      </c>
      <c r="B62" s="33" t="s">
        <v>429</v>
      </c>
      <c r="C62" s="59" t="s">
        <v>259</v>
      </c>
      <c r="D62" s="35">
        <v>993.99999999999989</v>
      </c>
      <c r="E62" s="35">
        <v>1184</v>
      </c>
      <c r="F62" s="35">
        <v>-190.00000000000011</v>
      </c>
    </row>
    <row r="63" spans="1:6" s="36" customFormat="1" ht="11.5">
      <c r="A63" s="34" t="s">
        <v>430</v>
      </c>
      <c r="B63" s="36" t="s">
        <v>431</v>
      </c>
      <c r="C63" s="59" t="s">
        <v>259</v>
      </c>
      <c r="D63" s="35">
        <v>1541</v>
      </c>
      <c r="E63" s="35">
        <v>1291</v>
      </c>
      <c r="F63" s="35">
        <v>250</v>
      </c>
    </row>
    <row r="64" spans="1:6" s="36" customFormat="1" ht="11.5">
      <c r="A64" s="34" t="s">
        <v>432</v>
      </c>
      <c r="B64" s="36" t="s">
        <v>433</v>
      </c>
      <c r="C64" s="34" t="s">
        <v>256</v>
      </c>
      <c r="D64" s="35">
        <v>4979</v>
      </c>
      <c r="E64" s="35">
        <v>2967</v>
      </c>
      <c r="F64" s="35">
        <v>2012</v>
      </c>
    </row>
    <row r="65" spans="1:6" s="36" customFormat="1" ht="11.5">
      <c r="A65" s="34" t="s">
        <v>434</v>
      </c>
      <c r="B65" s="33" t="s">
        <v>435</v>
      </c>
      <c r="C65" s="59" t="s">
        <v>256</v>
      </c>
      <c r="D65" s="35">
        <v>5306.4000000000005</v>
      </c>
      <c r="E65" s="35">
        <v>5121</v>
      </c>
      <c r="F65" s="35">
        <v>185.40000000000055</v>
      </c>
    </row>
    <row r="66" spans="1:6" s="36" customFormat="1" ht="11.5">
      <c r="A66" s="34" t="s">
        <v>436</v>
      </c>
      <c r="B66" s="36" t="s">
        <v>147</v>
      </c>
      <c r="C66" s="59" t="s">
        <v>256</v>
      </c>
      <c r="D66" s="35">
        <v>2080</v>
      </c>
      <c r="E66" s="35">
        <v>1036</v>
      </c>
      <c r="F66" s="35">
        <v>1044</v>
      </c>
    </row>
    <row r="67" spans="1:6" s="36" customFormat="1" ht="11.5">
      <c r="A67" s="34" t="s">
        <v>437</v>
      </c>
      <c r="B67" s="33" t="s">
        <v>438</v>
      </c>
      <c r="C67" s="59" t="s">
        <v>259</v>
      </c>
      <c r="D67" s="35">
        <v>1036</v>
      </c>
      <c r="E67" s="35">
        <v>1736</v>
      </c>
      <c r="F67" s="35">
        <v>-700</v>
      </c>
    </row>
    <row r="68" spans="1:6" s="36" customFormat="1" ht="11.5">
      <c r="A68" s="34" t="s">
        <v>439</v>
      </c>
      <c r="B68" s="36" t="s">
        <v>300</v>
      </c>
      <c r="C68" s="59" t="s">
        <v>259</v>
      </c>
      <c r="D68" s="35">
        <v>3553.5</v>
      </c>
      <c r="E68" s="35">
        <v>3044</v>
      </c>
      <c r="F68" s="35">
        <v>509.5</v>
      </c>
    </row>
    <row r="69" spans="1:6" s="36" customFormat="1" ht="11.5">
      <c r="A69" s="34" t="s">
        <v>440</v>
      </c>
      <c r="B69" s="36" t="s">
        <v>240</v>
      </c>
      <c r="C69" s="59" t="s">
        <v>256</v>
      </c>
      <c r="D69" s="35">
        <v>120</v>
      </c>
      <c r="E69" s="35">
        <v>103</v>
      </c>
      <c r="F69" s="35">
        <v>17</v>
      </c>
    </row>
    <row r="70" spans="1:6" s="36" customFormat="1" ht="11.5">
      <c r="A70" s="34" t="s">
        <v>441</v>
      </c>
      <c r="B70" s="33" t="s">
        <v>302</v>
      </c>
      <c r="C70" s="59" t="s">
        <v>259</v>
      </c>
      <c r="D70" s="35">
        <v>843.9</v>
      </c>
      <c r="E70" s="35">
        <v>1345</v>
      </c>
      <c r="F70" s="35">
        <v>-501.1</v>
      </c>
    </row>
    <row r="71" spans="1:6" s="36" customFormat="1" ht="11.5">
      <c r="A71" s="34" t="s">
        <v>442</v>
      </c>
      <c r="B71" s="36" t="s">
        <v>443</v>
      </c>
      <c r="C71" s="59" t="s">
        <v>259</v>
      </c>
      <c r="D71" s="35">
        <v>826</v>
      </c>
      <c r="E71" s="35">
        <v>827</v>
      </c>
      <c r="F71" s="35">
        <v>-1</v>
      </c>
    </row>
    <row r="72" spans="1:6" s="36" customFormat="1" ht="11.5">
      <c r="A72" s="34" t="s">
        <v>444</v>
      </c>
      <c r="B72" s="33" t="s">
        <v>213</v>
      </c>
      <c r="C72" s="59" t="s">
        <v>256</v>
      </c>
      <c r="D72" s="35">
        <v>1123.3</v>
      </c>
      <c r="E72" s="35">
        <v>1462</v>
      </c>
      <c r="F72" s="35">
        <v>-338.70000000000005</v>
      </c>
    </row>
    <row r="73" spans="1:6" s="36" customFormat="1" ht="11.5">
      <c r="A73" s="34" t="s">
        <v>445</v>
      </c>
      <c r="B73" s="36" t="s">
        <v>446</v>
      </c>
      <c r="C73" s="34" t="s">
        <v>256</v>
      </c>
      <c r="D73" s="35">
        <v>1902.4</v>
      </c>
      <c r="E73" s="35">
        <v>1554</v>
      </c>
      <c r="F73" s="35">
        <v>348.40000000000009</v>
      </c>
    </row>
    <row r="74" spans="1:6" s="36" customFormat="1" ht="11.5">
      <c r="A74" s="34" t="s">
        <v>447</v>
      </c>
      <c r="B74" s="36" t="s">
        <v>135</v>
      </c>
      <c r="C74" s="59" t="s">
        <v>256</v>
      </c>
      <c r="D74" s="35">
        <v>2123</v>
      </c>
      <c r="E74" s="35">
        <v>1941</v>
      </c>
      <c r="F74" s="35">
        <v>182</v>
      </c>
    </row>
    <row r="75" spans="1:6" s="36" customFormat="1" ht="11.5">
      <c r="A75" s="34" t="s">
        <v>448</v>
      </c>
      <c r="B75" s="33" t="s">
        <v>449</v>
      </c>
      <c r="C75" s="59" t="s">
        <v>259</v>
      </c>
      <c r="D75" s="35">
        <v>677.59999999999991</v>
      </c>
      <c r="E75" s="35">
        <v>1053</v>
      </c>
      <c r="F75" s="35">
        <v>-375.40000000000009</v>
      </c>
    </row>
    <row r="76" spans="1:6" s="36" customFormat="1" ht="11.5">
      <c r="A76" s="34" t="s">
        <v>450</v>
      </c>
      <c r="B76" s="33" t="s">
        <v>451</v>
      </c>
      <c r="C76" s="59" t="s">
        <v>259</v>
      </c>
      <c r="D76" s="35">
        <v>756.6</v>
      </c>
      <c r="E76" s="35">
        <v>1094</v>
      </c>
      <c r="F76" s="35">
        <v>-337.4</v>
      </c>
    </row>
    <row r="77" spans="1:6" s="36" customFormat="1" ht="11.5">
      <c r="A77" s="34" t="s">
        <v>452</v>
      </c>
      <c r="B77" s="114" t="s">
        <v>304</v>
      </c>
      <c r="C77" s="59" t="s">
        <v>259</v>
      </c>
      <c r="D77" s="35">
        <v>1027.2</v>
      </c>
      <c r="E77" s="35">
        <v>955</v>
      </c>
      <c r="F77" s="35">
        <v>72.200000000000045</v>
      </c>
    </row>
    <row r="78" spans="1:6" s="36" customFormat="1" ht="11.5">
      <c r="A78" s="34" t="s">
        <v>453</v>
      </c>
      <c r="B78" s="33" t="s">
        <v>234</v>
      </c>
      <c r="C78" s="59" t="s">
        <v>256</v>
      </c>
      <c r="D78" s="35">
        <v>843.2</v>
      </c>
      <c r="E78" s="35">
        <v>1134</v>
      </c>
      <c r="F78" s="35">
        <v>-290.79999999999995</v>
      </c>
    </row>
    <row r="79" spans="1:6" s="36" customFormat="1" ht="11.5">
      <c r="A79" s="34" t="s">
        <v>454</v>
      </c>
      <c r="B79" s="33" t="s">
        <v>455</v>
      </c>
      <c r="C79" s="59" t="s">
        <v>256</v>
      </c>
      <c r="D79" s="35">
        <v>435.59999999999997</v>
      </c>
      <c r="E79" s="35">
        <v>1027</v>
      </c>
      <c r="F79" s="35">
        <v>-591.40000000000009</v>
      </c>
    </row>
    <row r="80" spans="1:6" s="36" customFormat="1" ht="11.5">
      <c r="A80" s="34" t="s">
        <v>456</v>
      </c>
      <c r="B80" s="36" t="s">
        <v>457</v>
      </c>
      <c r="C80" s="59" t="s">
        <v>259</v>
      </c>
      <c r="D80" s="35">
        <v>1934.4</v>
      </c>
      <c r="E80" s="35">
        <v>1139</v>
      </c>
      <c r="F80" s="35">
        <v>795.40000000000009</v>
      </c>
    </row>
    <row r="81" spans="1:6" s="36" customFormat="1" ht="11.5">
      <c r="A81" s="34" t="s">
        <v>458</v>
      </c>
      <c r="B81" s="36" t="s">
        <v>308</v>
      </c>
      <c r="C81" s="59" t="s">
        <v>259</v>
      </c>
      <c r="D81" s="35">
        <v>4200</v>
      </c>
      <c r="E81" s="35">
        <v>2336</v>
      </c>
      <c r="F81" s="35">
        <v>1864</v>
      </c>
    </row>
    <row r="82" spans="1:6" s="36" customFormat="1" ht="11.5">
      <c r="A82" s="34" t="s">
        <v>459</v>
      </c>
      <c r="B82" s="33" t="s">
        <v>310</v>
      </c>
      <c r="C82" s="59" t="s">
        <v>259</v>
      </c>
      <c r="D82" s="35">
        <v>820</v>
      </c>
      <c r="E82" s="35">
        <v>959</v>
      </c>
      <c r="F82" s="35">
        <v>-139</v>
      </c>
    </row>
    <row r="83" spans="1:6" s="36" customFormat="1" ht="11.5">
      <c r="A83" s="34" t="s">
        <v>460</v>
      </c>
      <c r="B83" s="36" t="s">
        <v>312</v>
      </c>
      <c r="C83" s="59" t="s">
        <v>259</v>
      </c>
      <c r="D83" s="35">
        <v>2301</v>
      </c>
      <c r="E83" s="35">
        <v>896</v>
      </c>
      <c r="F83" s="35">
        <v>1405</v>
      </c>
    </row>
    <row r="84" spans="1:6" s="36" customFormat="1" ht="11.5">
      <c r="A84" s="34" t="s">
        <v>461</v>
      </c>
      <c r="B84" s="36" t="s">
        <v>231</v>
      </c>
      <c r="C84" s="59" t="s">
        <v>256</v>
      </c>
      <c r="D84" s="35">
        <v>313.2</v>
      </c>
      <c r="E84" s="35">
        <v>143</v>
      </c>
      <c r="F84" s="35">
        <v>170.2</v>
      </c>
    </row>
    <row r="85" spans="1:6" s="36" customFormat="1" ht="11.5">
      <c r="A85" s="34" t="s">
        <v>462</v>
      </c>
      <c r="B85" s="36" t="s">
        <v>314</v>
      </c>
      <c r="C85" s="59" t="s">
        <v>259</v>
      </c>
      <c r="D85" s="35">
        <v>5487.3</v>
      </c>
      <c r="E85" s="35">
        <v>3278</v>
      </c>
      <c r="F85" s="35">
        <v>2209.3000000000002</v>
      </c>
    </row>
    <row r="86" spans="1:6" s="36" customFormat="1" ht="11.5">
      <c r="A86" s="34" t="s">
        <v>463</v>
      </c>
      <c r="B86" s="33" t="s">
        <v>464</v>
      </c>
      <c r="C86" s="59" t="s">
        <v>259</v>
      </c>
      <c r="D86" s="35">
        <v>844.80000000000007</v>
      </c>
      <c r="E86" s="35">
        <v>870</v>
      </c>
      <c r="F86" s="35">
        <v>-25.199999999999932</v>
      </c>
    </row>
    <row r="87" spans="1:6" s="36" customFormat="1" ht="11.5">
      <c r="A87" s="34" t="s">
        <v>465</v>
      </c>
      <c r="B87" s="33" t="s">
        <v>318</v>
      </c>
      <c r="C87" s="59" t="s">
        <v>259</v>
      </c>
      <c r="D87" s="35">
        <v>800.8</v>
      </c>
      <c r="E87" s="35">
        <v>834</v>
      </c>
      <c r="F87" s="35">
        <v>-33.200000000000045</v>
      </c>
    </row>
    <row r="88" spans="1:6" s="2" customFormat="1" ht="11.5">
      <c r="A88" s="34" t="s">
        <v>466</v>
      </c>
      <c r="B88" s="36" t="s">
        <v>467</v>
      </c>
      <c r="C88" s="34" t="s">
        <v>256</v>
      </c>
      <c r="D88" s="35">
        <v>2212</v>
      </c>
      <c r="E88" s="35">
        <v>737</v>
      </c>
      <c r="F88" s="35">
        <v>1475</v>
      </c>
    </row>
    <row r="89" spans="1:6" s="2" customFormat="1" ht="11.5">
      <c r="A89" s="34" t="s">
        <v>468</v>
      </c>
      <c r="B89" s="36" t="s">
        <v>195</v>
      </c>
      <c r="C89" s="34" t="s">
        <v>256</v>
      </c>
      <c r="D89" s="35">
        <v>2518.5</v>
      </c>
      <c r="E89" s="35">
        <v>2073</v>
      </c>
      <c r="F89" s="35">
        <v>445.5</v>
      </c>
    </row>
    <row r="90" spans="1:6" s="2" customFormat="1" ht="11.5">
      <c r="A90" s="34" t="s">
        <v>469</v>
      </c>
      <c r="B90" s="33" t="s">
        <v>470</v>
      </c>
      <c r="C90" s="59" t="s">
        <v>259</v>
      </c>
      <c r="D90" s="35">
        <v>1456.0000000000002</v>
      </c>
      <c r="E90" s="35">
        <v>1949</v>
      </c>
      <c r="F90" s="35">
        <v>-492.99999999999977</v>
      </c>
    </row>
    <row r="91" spans="1:6" s="2" customFormat="1" ht="11.5">
      <c r="A91" s="34" t="s">
        <v>471</v>
      </c>
      <c r="B91" s="33" t="s">
        <v>322</v>
      </c>
      <c r="C91" s="59" t="s">
        <v>259</v>
      </c>
      <c r="D91" s="35">
        <v>611.1</v>
      </c>
      <c r="E91" s="35">
        <v>932</v>
      </c>
      <c r="F91" s="35">
        <v>-320.89999999999998</v>
      </c>
    </row>
    <row r="92" spans="1:6" s="2" customFormat="1" ht="11.5">
      <c r="A92" s="34" t="s">
        <v>472</v>
      </c>
      <c r="B92" s="36" t="s">
        <v>473</v>
      </c>
      <c r="C92" s="34" t="s">
        <v>256</v>
      </c>
      <c r="D92" s="35">
        <v>1472</v>
      </c>
      <c r="E92" s="35">
        <v>898</v>
      </c>
      <c r="F92" s="35">
        <v>574</v>
      </c>
    </row>
    <row r="93" spans="1:6" s="2" customFormat="1" ht="11.5">
      <c r="A93" s="34" t="s">
        <v>474</v>
      </c>
      <c r="B93" s="36" t="s">
        <v>141</v>
      </c>
      <c r="C93" s="59" t="s">
        <v>256</v>
      </c>
      <c r="D93" s="35">
        <v>2230.8000000000002</v>
      </c>
      <c r="E93" s="35">
        <v>461</v>
      </c>
      <c r="F93" s="35">
        <v>1769.8000000000002</v>
      </c>
    </row>
    <row r="94" spans="1:6" s="2" customFormat="1" ht="11.5">
      <c r="A94" s="34" t="s">
        <v>475</v>
      </c>
      <c r="B94" s="33" t="s">
        <v>328</v>
      </c>
      <c r="C94" s="59" t="s">
        <v>259</v>
      </c>
      <c r="D94" s="35">
        <v>756.00000000000011</v>
      </c>
      <c r="E94" s="35">
        <v>1026</v>
      </c>
      <c r="F94" s="35">
        <v>-269.99999999999989</v>
      </c>
    </row>
    <row r="95" spans="1:6" s="2" customFormat="1" ht="11.5">
      <c r="A95" s="34" t="s">
        <v>476</v>
      </c>
      <c r="B95" s="36" t="s">
        <v>477</v>
      </c>
      <c r="C95" s="59" t="s">
        <v>259</v>
      </c>
      <c r="D95" s="35">
        <v>4640</v>
      </c>
      <c r="E95" s="35">
        <v>2722</v>
      </c>
      <c r="F95" s="35">
        <v>1918</v>
      </c>
    </row>
    <row r="96" spans="1:6" s="2" customFormat="1" ht="11.5">
      <c r="A96" s="34" t="s">
        <v>478</v>
      </c>
      <c r="B96" s="36" t="s">
        <v>479</v>
      </c>
      <c r="C96" s="59" t="s">
        <v>259</v>
      </c>
      <c r="D96" s="35">
        <v>3186.8</v>
      </c>
      <c r="E96" s="35">
        <v>1109</v>
      </c>
      <c r="F96" s="35">
        <v>2077.8000000000002</v>
      </c>
    </row>
    <row r="97" spans="1:6" s="2" customFormat="1" ht="11.5">
      <c r="A97" s="34" t="s">
        <v>480</v>
      </c>
      <c r="B97" s="33" t="s">
        <v>481</v>
      </c>
      <c r="C97" s="59" t="s">
        <v>256</v>
      </c>
      <c r="D97" s="35">
        <v>4581.6000000000004</v>
      </c>
      <c r="E97" s="35">
        <v>5840</v>
      </c>
      <c r="F97" s="35">
        <v>-1258.3999999999996</v>
      </c>
    </row>
    <row r="98" spans="1:6" s="2" customFormat="1" ht="11.5">
      <c r="A98" s="34" t="s">
        <v>482</v>
      </c>
      <c r="B98" s="33" t="s">
        <v>483</v>
      </c>
      <c r="C98" s="59" t="s">
        <v>259</v>
      </c>
      <c r="D98" s="35">
        <v>646</v>
      </c>
      <c r="E98" s="35">
        <v>973</v>
      </c>
      <c r="F98" s="35">
        <v>-327</v>
      </c>
    </row>
  </sheetData>
  <mergeCells count="10">
    <mergeCell ref="A9:B9"/>
    <mergeCell ref="A10:B10"/>
    <mergeCell ref="A11:B11"/>
    <mergeCell ref="A7:F7"/>
    <mergeCell ref="A1:B1"/>
    <mergeCell ref="A2:B2"/>
    <mergeCell ref="A3:B3"/>
    <mergeCell ref="A4:F4"/>
    <mergeCell ref="A5:F5"/>
    <mergeCell ref="A6:F6"/>
  </mergeCells>
  <phoneticPr fontId="1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3877-EBE9-487C-BE52-102EB450DBE5}">
  <dimension ref="A1:B45"/>
  <sheetViews>
    <sheetView zoomScaleNormal="100" workbookViewId="0">
      <selection activeCell="B1" sqref="B1"/>
    </sheetView>
  </sheetViews>
  <sheetFormatPr defaultRowHeight="11"/>
  <cols>
    <col min="1" max="1" width="136" bestFit="1" customWidth="1"/>
  </cols>
  <sheetData>
    <row r="1" spans="1:2">
      <c r="A1" s="66"/>
      <c r="B1" s="69"/>
    </row>
    <row r="2" spans="1:2">
      <c r="A2" s="66"/>
      <c r="B2" s="69"/>
    </row>
    <row r="3" spans="1:2">
      <c r="A3" s="66"/>
      <c r="B3" s="69"/>
    </row>
    <row r="4" spans="1:2">
      <c r="A4" s="66"/>
      <c r="B4" s="69"/>
    </row>
    <row r="5" spans="1:2">
      <c r="A5" s="66"/>
      <c r="B5" s="69"/>
    </row>
    <row r="6" spans="1:2">
      <c r="A6" s="66"/>
      <c r="B6" s="69"/>
    </row>
    <row r="7" spans="1:2">
      <c r="A7" s="66"/>
      <c r="B7" s="69"/>
    </row>
    <row r="8" spans="1:2">
      <c r="A8" s="66"/>
      <c r="B8" s="69"/>
    </row>
    <row r="9" spans="1:2">
      <c r="A9" s="66"/>
      <c r="B9" s="69"/>
    </row>
    <row r="10" spans="1:2">
      <c r="A10" s="66"/>
      <c r="B10" s="69"/>
    </row>
    <row r="11" spans="1:2">
      <c r="B11" s="69"/>
    </row>
    <row r="12" spans="1:2" ht="32.5" customHeight="1">
      <c r="A12" s="75" t="s">
        <v>42</v>
      </c>
      <c r="B12" s="67"/>
    </row>
    <row r="13" spans="1:2" ht="13">
      <c r="A13" s="82"/>
      <c r="B13" s="69"/>
    </row>
    <row r="14" spans="1:2" ht="14">
      <c r="A14" s="85" t="s">
        <v>0</v>
      </c>
      <c r="B14" s="69"/>
    </row>
    <row r="15" spans="1:2" ht="13">
      <c r="A15" s="83"/>
      <c r="B15" s="69"/>
    </row>
    <row r="16" spans="1:2" ht="13">
      <c r="A16" s="87" t="s">
        <v>5</v>
      </c>
      <c r="B16" s="69"/>
    </row>
    <row r="17" spans="1:2" ht="13">
      <c r="A17" s="87" t="s">
        <v>19</v>
      </c>
      <c r="B17" s="69"/>
    </row>
    <row r="18" spans="1:2" ht="13">
      <c r="A18" s="87" t="s">
        <v>26</v>
      </c>
      <c r="B18" s="69"/>
    </row>
    <row r="19" spans="1:2" ht="13">
      <c r="A19" s="87" t="s">
        <v>28</v>
      </c>
      <c r="B19" s="69"/>
    </row>
    <row r="20" spans="1:2" ht="13">
      <c r="A20" s="84"/>
      <c r="B20" s="69"/>
    </row>
    <row r="21" spans="1:2" ht="13">
      <c r="A21" s="81"/>
      <c r="B21" s="69"/>
    </row>
    <row r="22" spans="1:2" ht="14">
      <c r="A22" s="85" t="s">
        <v>43</v>
      </c>
      <c r="B22" s="69"/>
    </row>
    <row r="23" spans="1:2" ht="14">
      <c r="A23" s="85"/>
      <c r="B23" s="69"/>
    </row>
    <row r="24" spans="1:2" ht="13">
      <c r="A24" s="82"/>
      <c r="B24" s="69"/>
    </row>
    <row r="25" spans="1:2" ht="14">
      <c r="A25" s="86" t="s">
        <v>44</v>
      </c>
      <c r="B25" s="69"/>
    </row>
    <row r="26" spans="1:2" ht="13">
      <c r="A26" s="80"/>
      <c r="B26" s="69"/>
    </row>
    <row r="27" spans="1:2" ht="13">
      <c r="A27" s="87" t="s">
        <v>45</v>
      </c>
      <c r="B27" s="69"/>
    </row>
    <row r="28" spans="1:2" ht="13">
      <c r="A28" s="87" t="s">
        <v>46</v>
      </c>
      <c r="B28" s="69"/>
    </row>
    <row r="29" spans="1:2" ht="13">
      <c r="A29" s="87" t="s">
        <v>47</v>
      </c>
      <c r="B29" s="69"/>
    </row>
    <row r="30" spans="1:2" ht="13">
      <c r="A30" s="87" t="s">
        <v>48</v>
      </c>
      <c r="B30" s="69"/>
    </row>
    <row r="31" spans="1:2" ht="13">
      <c r="A31" s="87" t="s">
        <v>49</v>
      </c>
      <c r="B31" s="69"/>
    </row>
    <row r="32" spans="1:2" ht="13">
      <c r="A32" s="87" t="s">
        <v>50</v>
      </c>
      <c r="B32" s="69"/>
    </row>
    <row r="33" spans="1:2" ht="13">
      <c r="A33" s="87" t="s">
        <v>51</v>
      </c>
      <c r="B33" s="69"/>
    </row>
    <row r="34" spans="1:2" ht="13">
      <c r="A34" s="87" t="s">
        <v>52</v>
      </c>
      <c r="B34" s="69"/>
    </row>
    <row r="35" spans="1:2" ht="13">
      <c r="A35" s="87" t="s">
        <v>53</v>
      </c>
      <c r="B35" s="69"/>
    </row>
    <row r="36" spans="1:2" ht="13">
      <c r="A36" s="87" t="s">
        <v>54</v>
      </c>
      <c r="B36" s="69"/>
    </row>
    <row r="37" spans="1:2" ht="13">
      <c r="A37" s="87" t="s">
        <v>55</v>
      </c>
      <c r="B37" s="69"/>
    </row>
    <row r="38" spans="1:2" ht="13">
      <c r="A38" s="87" t="s">
        <v>56</v>
      </c>
      <c r="B38" s="69"/>
    </row>
    <row r="39" spans="1:2" ht="13">
      <c r="A39" s="82"/>
      <c r="B39" s="69"/>
    </row>
    <row r="40" spans="1:2">
      <c r="A40" s="66"/>
      <c r="B40" s="69"/>
    </row>
    <row r="41" spans="1:2" ht="14">
      <c r="A41" s="128" t="s">
        <v>57</v>
      </c>
      <c r="B41" s="69"/>
    </row>
    <row r="42" spans="1:2">
      <c r="B42" s="69"/>
    </row>
    <row r="43" spans="1:2">
      <c r="B43" s="69"/>
    </row>
    <row r="44" spans="1:2">
      <c r="B44" s="69"/>
    </row>
    <row r="45" spans="1:2">
      <c r="B45" s="69"/>
    </row>
  </sheetData>
  <sheetProtection algorithmName="SHA-512" hashValue="csIWmJeXO63TZ63BePVE7lHm9LV4actTV0B/WbbgK3eE5kLvNmQDzydV/+skHx4ygucpBHOxHAt2jintbbDdEw==" saltValue="v4EisVZ/HSb+5zh/voOqvg==" spinCount="100000" sheet="1" objects="1" scenarios="1"/>
  <hyperlinks>
    <hyperlink ref="A16" location="'READ ME FIRST!'!A1" display="Scope and Methodology" xr:uid="{97AFC55E-5AFA-4772-AC50-7E87F28D59D8}"/>
    <hyperlink ref="A17" location="'READ ME FIRST!'!A1" display="Disclaimer" xr:uid="{B9B47992-848E-4DE5-ACB5-EF900F1BE8F2}"/>
    <hyperlink ref="A18" location="'READ ME FIRST!'!A1" display="Acknowledgements" xr:uid="{7FF4B0B6-467F-46C8-BC5C-78BF2CFFE3C8}"/>
    <hyperlink ref="A19" location="'READ ME FIRST!'!A1" display="About ECO Canada" xr:uid="{A9B8FB52-3193-4923-A42A-9D41F276B0B5}"/>
    <hyperlink ref="A22" location="CoreWorkers_SampleJobTitles!A1" display="Core Workers by National Occupational Category (NOC) and Sample Job Titles" xr:uid="{EEF70635-6A80-438F-9EE8-0560A258A57A}"/>
    <hyperlink ref="A27" location="EnvironmentalLabourDemand_CA!A1" display="Canada" xr:uid="{9DC3E6DF-0AC0-4E6B-B7D0-753A4CBC5352}"/>
    <hyperlink ref="A28" location="EnvironmentalLabourDemand_BC!A1" display="British Columbia" xr:uid="{CDC1979B-AF27-4606-84DB-D0B309D6356A}"/>
    <hyperlink ref="A29" location="EnvironmentalLabourDemand_AB!A1" display="Alberta" xr:uid="{D439655C-3536-4D93-AEDE-1926A0FBE14D}"/>
    <hyperlink ref="A30" location="EnvironmentalLabourDemand_SK!A1" display="Sasktatchewan" xr:uid="{B702BA9B-FEDB-45A4-8B35-CD8AAA483AC3}"/>
    <hyperlink ref="A31" location="EnvironmentalLabourDemand_MB!A1" display="Manitoba" xr:uid="{D1939C1F-8A06-43DF-9653-8B324A2E54BB}"/>
    <hyperlink ref="A32" location="EnvironmentalLabourDemand_ON!A1" display="Ontario" xr:uid="{543CF7A3-F75F-4FB3-950F-1BAAE033E261}"/>
    <hyperlink ref="A33" location="EnvironmentalLabourDemand_QC!A1" display="Quebec" xr:uid="{A3B946DE-6C6C-49BF-AFE9-3EFB6999D865}"/>
    <hyperlink ref="A34" location="EnvironmentalLabourDemand_NB!A1" display="New Brundswick" xr:uid="{397639A1-0851-457C-A230-9896D42965AA}"/>
    <hyperlink ref="A35" location="EnvironmentalLabourDemand_NS!A1" display="Nova Scotia" xr:uid="{A1045B2E-FC7B-4C54-84DC-10758E6723D8}"/>
    <hyperlink ref="A36" location="EnvironmentalLabourDemand_PE!A1" display="Prince Edward Island" xr:uid="{4A9ED5CC-8D8E-424E-B333-1FF82ABF9B2B}"/>
    <hyperlink ref="A37" location="EnvironmentalLabourDemand_NL!A1" display="Newfoundland and Labrador" xr:uid="{F00A66DA-7FCD-40B8-8E4B-F90D211E186E}"/>
    <hyperlink ref="A38" location="EnvironmentalLabourDemand_TY!A1" display="Canadian Territories" xr:uid="{FC915FD5-61B2-414E-8EAA-DF7F299A596A}"/>
    <hyperlink ref="A14" location="'READ ME FIRST!'!A1" display="Overview" xr:uid="{291837B7-B0C9-46F6-AA68-58DBA2CC94CD}"/>
    <hyperlink ref="A41" location="EnvironmentalLabourGaps_CA!A1" display="Environmental Labour Supply and Demand/Supply Gaps in Canada" xr:uid="{C06E1B63-4BB4-4F6A-BF5B-EABDB8E01AD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EA6FA-9783-4AF3-BA30-9863BA22AC5A}">
  <dimension ref="A1:E67"/>
  <sheetViews>
    <sheetView zoomScale="115" zoomScaleNormal="115" workbookViewId="0">
      <selection activeCell="D1" sqref="D1"/>
    </sheetView>
  </sheetViews>
  <sheetFormatPr defaultColWidth="9.33203125" defaultRowHeight="11.5"/>
  <cols>
    <col min="1" max="1" width="75.77734375" style="2" customWidth="1"/>
    <col min="2" max="2" width="10.109375" style="2" customWidth="1"/>
    <col min="3" max="3" width="95.109375" customWidth="1"/>
    <col min="4" max="4" width="13.33203125" style="3" customWidth="1"/>
    <col min="5" max="5" width="13.6640625" style="2" customWidth="1"/>
    <col min="6" max="16384" width="9.33203125" style="2"/>
  </cols>
  <sheetData>
    <row r="1" spans="1:4" ht="14">
      <c r="A1" s="12" t="s">
        <v>43</v>
      </c>
      <c r="C1" s="3"/>
      <c r="D1" s="2"/>
    </row>
    <row r="2" spans="1:4">
      <c r="C2" s="3"/>
      <c r="D2" s="2"/>
    </row>
    <row r="3" spans="1:4">
      <c r="A3" s="130" t="s">
        <v>58</v>
      </c>
      <c r="B3" s="131"/>
      <c r="C3" s="131"/>
      <c r="D3" s="132"/>
    </row>
    <row r="4" spans="1:4">
      <c r="A4" s="133"/>
      <c r="B4" s="134"/>
      <c r="C4" s="134"/>
      <c r="D4" s="135"/>
    </row>
    <row r="5" spans="1:4">
      <c r="A5" s="136"/>
      <c r="B5" s="137"/>
      <c r="C5" s="137"/>
      <c r="D5" s="138"/>
    </row>
    <row r="6" spans="1:4">
      <c r="C6" s="3"/>
      <c r="D6" s="2"/>
    </row>
    <row r="7" spans="1:4" ht="23">
      <c r="A7" s="41" t="s">
        <v>59</v>
      </c>
      <c r="B7" s="42" t="s">
        <v>60</v>
      </c>
      <c r="C7" s="43" t="s">
        <v>61</v>
      </c>
      <c r="D7" s="25" t="s">
        <v>62</v>
      </c>
    </row>
    <row r="8" spans="1:4" ht="23">
      <c r="A8" s="4" t="s">
        <v>63</v>
      </c>
      <c r="B8" s="106" t="s">
        <v>64</v>
      </c>
      <c r="C8" s="107" t="s">
        <v>65</v>
      </c>
      <c r="D8" s="19">
        <v>0.727550397067807</v>
      </c>
    </row>
    <row r="9" spans="1:4" ht="46">
      <c r="A9" s="4" t="s">
        <v>66</v>
      </c>
      <c r="B9" s="108" t="s">
        <v>67</v>
      </c>
      <c r="C9" s="109" t="s">
        <v>68</v>
      </c>
      <c r="D9" s="19">
        <v>0.60067681895093061</v>
      </c>
    </row>
    <row r="10" spans="1:4" ht="34.5">
      <c r="A10" s="4" t="s">
        <v>69</v>
      </c>
      <c r="B10" s="106" t="s">
        <v>70</v>
      </c>
      <c r="C10" s="107" t="s">
        <v>71</v>
      </c>
      <c r="D10" s="19">
        <v>0.60029850746268654</v>
      </c>
    </row>
    <row r="11" spans="1:4" ht="34.5">
      <c r="A11" s="4" t="s">
        <v>72</v>
      </c>
      <c r="B11" s="108" t="s">
        <v>73</v>
      </c>
      <c r="C11" s="109" t="s">
        <v>74</v>
      </c>
      <c r="D11" s="19">
        <v>0.52308341858690177</v>
      </c>
    </row>
    <row r="12" spans="1:4" ht="34.5">
      <c r="A12" s="4" t="s">
        <v>75</v>
      </c>
      <c r="B12" s="106" t="s">
        <v>76</v>
      </c>
      <c r="C12" s="107" t="s">
        <v>77</v>
      </c>
      <c r="D12" s="19">
        <v>0.51133534268116887</v>
      </c>
    </row>
    <row r="13" spans="1:4" ht="34.5">
      <c r="A13" s="4" t="s">
        <v>78</v>
      </c>
      <c r="B13" s="108" t="s">
        <v>79</v>
      </c>
      <c r="C13" s="109" t="s">
        <v>80</v>
      </c>
      <c r="D13" s="19">
        <v>0.51085110398188338</v>
      </c>
    </row>
    <row r="14" spans="1:4" ht="34.5">
      <c r="A14" s="4" t="s">
        <v>81</v>
      </c>
      <c r="B14" s="106" t="s">
        <v>82</v>
      </c>
      <c r="C14" s="107" t="s">
        <v>83</v>
      </c>
      <c r="D14" s="19">
        <v>0.49562818031964451</v>
      </c>
    </row>
    <row r="15" spans="1:4" ht="23">
      <c r="A15" s="4" t="s">
        <v>84</v>
      </c>
      <c r="B15" s="108" t="s">
        <v>85</v>
      </c>
      <c r="C15" s="109" t="s">
        <v>86</v>
      </c>
      <c r="D15" s="19">
        <v>0.495172843350981</v>
      </c>
    </row>
    <row r="16" spans="1:4" ht="23">
      <c r="A16" s="4" t="s">
        <v>87</v>
      </c>
      <c r="B16" s="106" t="s">
        <v>88</v>
      </c>
      <c r="C16" s="107" t="s">
        <v>89</v>
      </c>
      <c r="D16" s="19">
        <v>0.49373898525183191</v>
      </c>
    </row>
    <row r="17" spans="1:5">
      <c r="A17" s="4" t="s">
        <v>90</v>
      </c>
      <c r="B17" s="108" t="s">
        <v>91</v>
      </c>
      <c r="C17" s="109" t="s">
        <v>92</v>
      </c>
      <c r="D17" s="19">
        <v>0.4818844521814819</v>
      </c>
    </row>
    <row r="18" spans="1:5" ht="23">
      <c r="A18" s="4" t="s">
        <v>93</v>
      </c>
      <c r="B18" s="106" t="s">
        <v>94</v>
      </c>
      <c r="C18" s="107" t="s">
        <v>95</v>
      </c>
      <c r="D18" s="19">
        <v>0.45172331449494546</v>
      </c>
    </row>
    <row r="19" spans="1:5" ht="23">
      <c r="A19" s="4" t="s">
        <v>96</v>
      </c>
      <c r="B19" s="108" t="s">
        <v>97</v>
      </c>
      <c r="C19" s="109" t="s">
        <v>98</v>
      </c>
      <c r="D19" s="19">
        <v>0.39673708743703479</v>
      </c>
    </row>
    <row r="20" spans="1:5" ht="34.5">
      <c r="A20" s="4" t="s">
        <v>99</v>
      </c>
      <c r="B20" s="106" t="s">
        <v>100</v>
      </c>
      <c r="C20" s="107" t="s">
        <v>101</v>
      </c>
      <c r="D20" s="19">
        <v>0.34723445356666005</v>
      </c>
    </row>
    <row r="21" spans="1:5" ht="23">
      <c r="A21" s="4" t="s">
        <v>102</v>
      </c>
      <c r="B21" s="108" t="s">
        <v>103</v>
      </c>
      <c r="C21" s="109" t="s">
        <v>104</v>
      </c>
      <c r="D21" s="19">
        <v>0.3453558270312197</v>
      </c>
    </row>
    <row r="22" spans="1:5" ht="23">
      <c r="A22" s="4" t="s">
        <v>105</v>
      </c>
      <c r="B22" s="106" t="s">
        <v>106</v>
      </c>
      <c r="C22" s="107" t="s">
        <v>107</v>
      </c>
      <c r="D22" s="19">
        <v>0.30108376608715287</v>
      </c>
    </row>
    <row r="23" spans="1:5" ht="23">
      <c r="A23" s="4" t="s">
        <v>108</v>
      </c>
      <c r="B23" s="108" t="s">
        <v>109</v>
      </c>
      <c r="C23" s="109" t="s">
        <v>110</v>
      </c>
      <c r="D23" s="19">
        <v>0.29172413793103447</v>
      </c>
    </row>
    <row r="24" spans="1:5" ht="34.5">
      <c r="A24" s="4" t="s">
        <v>111</v>
      </c>
      <c r="B24" s="106" t="s">
        <v>112</v>
      </c>
      <c r="C24" s="107" t="s">
        <v>113</v>
      </c>
      <c r="D24" s="19">
        <v>0.271990171990172</v>
      </c>
    </row>
    <row r="25" spans="1:5" ht="34.5">
      <c r="A25" s="4" t="s">
        <v>114</v>
      </c>
      <c r="B25" s="108" t="s">
        <v>115</v>
      </c>
      <c r="C25" s="109" t="s">
        <v>116</v>
      </c>
      <c r="D25" s="19">
        <v>0.26415633937082938</v>
      </c>
      <c r="E25" s="110"/>
    </row>
    <row r="26" spans="1:5" ht="34.5">
      <c r="A26" s="4" t="s">
        <v>117</v>
      </c>
      <c r="B26" s="106" t="s">
        <v>118</v>
      </c>
      <c r="C26" s="107" t="s">
        <v>119</v>
      </c>
      <c r="D26" s="19">
        <v>0.25378247216671423</v>
      </c>
    </row>
    <row r="27" spans="1:5" ht="23">
      <c r="A27" s="4" t="s">
        <v>120</v>
      </c>
      <c r="B27" s="108" t="s">
        <v>121</v>
      </c>
      <c r="C27" s="109" t="s">
        <v>122</v>
      </c>
      <c r="D27" s="19">
        <v>0.23951269035532996</v>
      </c>
    </row>
    <row r="28" spans="1:5" ht="23">
      <c r="A28" s="4" t="s">
        <v>123</v>
      </c>
      <c r="B28" s="106" t="s">
        <v>124</v>
      </c>
      <c r="C28" s="107" t="s">
        <v>125</v>
      </c>
      <c r="D28" s="19">
        <v>0.23496614894464357</v>
      </c>
    </row>
    <row r="29" spans="1:5" ht="34.5">
      <c r="A29" s="4" t="s">
        <v>126</v>
      </c>
      <c r="B29" s="108" t="s">
        <v>127</v>
      </c>
      <c r="C29" s="109" t="s">
        <v>128</v>
      </c>
      <c r="D29" s="19">
        <v>0.20628187407654544</v>
      </c>
    </row>
    <row r="30" spans="1:5" ht="23">
      <c r="A30" s="4" t="s">
        <v>129</v>
      </c>
      <c r="B30" s="106" t="s">
        <v>130</v>
      </c>
      <c r="C30" s="107" t="s">
        <v>131</v>
      </c>
      <c r="D30" s="19">
        <v>0.20579494799405645</v>
      </c>
    </row>
    <row r="31" spans="1:5" ht="23">
      <c r="A31" s="4" t="s">
        <v>132</v>
      </c>
      <c r="B31" s="108" t="s">
        <v>133</v>
      </c>
      <c r="C31" s="109" t="s">
        <v>134</v>
      </c>
      <c r="D31" s="19">
        <v>0.19533987386124738</v>
      </c>
    </row>
    <row r="32" spans="1:5" ht="34.5">
      <c r="A32" s="4" t="s">
        <v>135</v>
      </c>
      <c r="B32" s="106" t="s">
        <v>136</v>
      </c>
      <c r="C32" s="107" t="s">
        <v>137</v>
      </c>
      <c r="D32" s="19">
        <v>0.19317500088223877</v>
      </c>
    </row>
    <row r="33" spans="1:4" ht="34.5">
      <c r="A33" s="4" t="s">
        <v>138</v>
      </c>
      <c r="B33" s="108" t="s">
        <v>139</v>
      </c>
      <c r="C33" s="109" t="s">
        <v>140</v>
      </c>
      <c r="D33" s="19">
        <v>0.17666916729182294</v>
      </c>
    </row>
    <row r="34" spans="1:4" ht="23">
      <c r="A34" s="4" t="s">
        <v>141</v>
      </c>
      <c r="B34" s="106" t="s">
        <v>142</v>
      </c>
      <c r="C34" s="107" t="s">
        <v>143</v>
      </c>
      <c r="D34" s="19">
        <v>0.16853836991662413</v>
      </c>
    </row>
    <row r="35" spans="1:4" ht="23">
      <c r="A35" s="4" t="s">
        <v>144</v>
      </c>
      <c r="B35" s="108" t="s">
        <v>145</v>
      </c>
      <c r="C35" s="109" t="s">
        <v>146</v>
      </c>
      <c r="D35" s="19">
        <v>0.16815887721238937</v>
      </c>
    </row>
    <row r="36" spans="1:4" ht="23">
      <c r="A36" s="4" t="s">
        <v>147</v>
      </c>
      <c r="B36" s="106" t="s">
        <v>148</v>
      </c>
      <c r="C36" s="107" t="s">
        <v>149</v>
      </c>
      <c r="D36" s="19">
        <v>0.1600455389777698</v>
      </c>
    </row>
    <row r="37" spans="1:4" ht="23">
      <c r="A37" s="4" t="s">
        <v>150</v>
      </c>
      <c r="B37" s="108" t="s">
        <v>151</v>
      </c>
      <c r="C37" s="109" t="s">
        <v>152</v>
      </c>
      <c r="D37" s="19">
        <v>0.15711665048019854</v>
      </c>
    </row>
    <row r="38" spans="1:4" ht="23">
      <c r="A38" s="4" t="s">
        <v>153</v>
      </c>
      <c r="B38" s="106" t="s">
        <v>154</v>
      </c>
      <c r="C38" s="107" t="s">
        <v>155</v>
      </c>
      <c r="D38" s="19">
        <v>0.15670194716005495</v>
      </c>
    </row>
    <row r="39" spans="1:4" ht="23">
      <c r="A39" s="4" t="s">
        <v>156</v>
      </c>
      <c r="B39" s="108" t="s">
        <v>157</v>
      </c>
      <c r="C39" s="109" t="s">
        <v>158</v>
      </c>
      <c r="D39" s="19">
        <v>0.15320126327878267</v>
      </c>
    </row>
    <row r="40" spans="1:4" ht="34.5">
      <c r="A40" s="4" t="s">
        <v>159</v>
      </c>
      <c r="B40" s="106" t="s">
        <v>160</v>
      </c>
      <c r="C40" s="107" t="s">
        <v>161</v>
      </c>
      <c r="D40" s="19">
        <v>0.1414519906323185</v>
      </c>
    </row>
    <row r="41" spans="1:4" ht="23">
      <c r="A41" s="4" t="s">
        <v>162</v>
      </c>
      <c r="B41" s="108" t="s">
        <v>163</v>
      </c>
      <c r="C41" s="109" t="s">
        <v>164</v>
      </c>
      <c r="D41" s="19">
        <v>0.13440860215053763</v>
      </c>
    </row>
    <row r="42" spans="1:4" ht="23">
      <c r="A42" s="4" t="s">
        <v>165</v>
      </c>
      <c r="B42" s="106" t="s">
        <v>166</v>
      </c>
      <c r="C42" s="107" t="s">
        <v>167</v>
      </c>
      <c r="D42" s="19">
        <v>0.12364563416188655</v>
      </c>
    </row>
    <row r="43" spans="1:4" ht="23">
      <c r="A43" s="4" t="s">
        <v>168</v>
      </c>
      <c r="B43" s="108" t="s">
        <v>169</v>
      </c>
      <c r="C43" s="109" t="s">
        <v>170</v>
      </c>
      <c r="D43" s="19">
        <v>0.12330018812147273</v>
      </c>
    </row>
    <row r="44" spans="1:4" ht="23">
      <c r="A44" s="4" t="s">
        <v>171</v>
      </c>
      <c r="B44" s="106" t="s">
        <v>172</v>
      </c>
      <c r="C44" s="107" t="s">
        <v>173</v>
      </c>
      <c r="D44" s="19">
        <v>0.10532812251321863</v>
      </c>
    </row>
    <row r="45" spans="1:4" ht="23">
      <c r="A45" s="4" t="s">
        <v>174</v>
      </c>
      <c r="B45" s="108" t="s">
        <v>175</v>
      </c>
      <c r="C45" s="109" t="s">
        <v>176</v>
      </c>
      <c r="D45" s="19">
        <v>8.9919155254908428E-2</v>
      </c>
    </row>
    <row r="46" spans="1:4" ht="34.5">
      <c r="A46" s="4" t="s">
        <v>177</v>
      </c>
      <c r="B46" s="106" t="s">
        <v>178</v>
      </c>
      <c r="C46" s="107" t="s">
        <v>179</v>
      </c>
      <c r="D46" s="19">
        <v>8.5587188612099643E-2</v>
      </c>
    </row>
    <row r="47" spans="1:4" ht="34.5">
      <c r="A47" s="4" t="s">
        <v>180</v>
      </c>
      <c r="B47" s="108" t="s">
        <v>181</v>
      </c>
      <c r="C47" s="109" t="s">
        <v>182</v>
      </c>
      <c r="D47" s="19">
        <v>8.5394615738610222E-2</v>
      </c>
    </row>
    <row r="48" spans="1:4" ht="34.5">
      <c r="A48" s="4" t="s">
        <v>183</v>
      </c>
      <c r="B48" s="106" t="s">
        <v>184</v>
      </c>
      <c r="C48" s="107" t="s">
        <v>185</v>
      </c>
      <c r="D48" s="19">
        <v>8.5249889429455994E-2</v>
      </c>
    </row>
    <row r="49" spans="1:5" ht="23">
      <c r="A49" s="4" t="s">
        <v>186</v>
      </c>
      <c r="B49" s="108" t="s">
        <v>187</v>
      </c>
      <c r="C49" s="109" t="s">
        <v>188</v>
      </c>
      <c r="D49" s="19">
        <v>7.7936816750046323E-2</v>
      </c>
    </row>
    <row r="50" spans="1:5" ht="23">
      <c r="A50" s="4" t="s">
        <v>189</v>
      </c>
      <c r="B50" s="106" t="s">
        <v>190</v>
      </c>
      <c r="C50" s="107" t="s">
        <v>191</v>
      </c>
      <c r="D50" s="19">
        <v>7.2137981771365517E-2</v>
      </c>
    </row>
    <row r="51" spans="1:5" ht="34.5">
      <c r="A51" s="4" t="s">
        <v>192</v>
      </c>
      <c r="B51" s="108" t="s">
        <v>193</v>
      </c>
      <c r="C51" s="109" t="s">
        <v>194</v>
      </c>
      <c r="D51" s="19">
        <v>7.1038251366120214E-2</v>
      </c>
    </row>
    <row r="52" spans="1:5" ht="23">
      <c r="A52" s="4" t="s">
        <v>195</v>
      </c>
      <c r="B52" s="106" t="s">
        <v>196</v>
      </c>
      <c r="C52" s="107" t="s">
        <v>197</v>
      </c>
      <c r="D52" s="19">
        <v>6.9068471337579623E-2</v>
      </c>
    </row>
    <row r="53" spans="1:5" ht="34.5">
      <c r="A53" s="4" t="s">
        <v>198</v>
      </c>
      <c r="B53" s="108" t="s">
        <v>199</v>
      </c>
      <c r="C53" s="109" t="s">
        <v>200</v>
      </c>
      <c r="D53" s="19">
        <v>6.8920979953008429E-2</v>
      </c>
    </row>
    <row r="54" spans="1:5" ht="34.5">
      <c r="A54" s="4" t="s">
        <v>201</v>
      </c>
      <c r="B54" s="106" t="s">
        <v>202</v>
      </c>
      <c r="C54" s="107" t="s">
        <v>203</v>
      </c>
      <c r="D54" s="19">
        <v>6.8398150666304058E-2</v>
      </c>
    </row>
    <row r="55" spans="1:5" ht="34.5">
      <c r="A55" s="4" t="s">
        <v>204</v>
      </c>
      <c r="B55" s="108" t="s">
        <v>205</v>
      </c>
      <c r="C55" s="109" t="s">
        <v>206</v>
      </c>
      <c r="D55" s="19">
        <v>6.2510895461677027E-2</v>
      </c>
    </row>
    <row r="56" spans="1:5" ht="23">
      <c r="A56" s="4" t="s">
        <v>207</v>
      </c>
      <c r="B56" s="106" t="s">
        <v>208</v>
      </c>
      <c r="C56" s="107" t="s">
        <v>209</v>
      </c>
      <c r="D56" s="19">
        <v>5.7304106633793053E-2</v>
      </c>
    </row>
    <row r="57" spans="1:5" ht="23">
      <c r="A57" s="4" t="s">
        <v>210</v>
      </c>
      <c r="B57" s="108" t="s">
        <v>211</v>
      </c>
      <c r="C57" s="109" t="s">
        <v>212</v>
      </c>
      <c r="D57" s="19">
        <v>5.0872817955112219E-2</v>
      </c>
    </row>
    <row r="58" spans="1:5" ht="34.5">
      <c r="A58" s="4" t="s">
        <v>213</v>
      </c>
      <c r="B58" s="106" t="s">
        <v>214</v>
      </c>
      <c r="C58" s="107" t="s">
        <v>215</v>
      </c>
      <c r="D58" s="19">
        <v>4.7477061111638179E-2</v>
      </c>
    </row>
    <row r="59" spans="1:5" ht="23">
      <c r="A59" s="4" t="s">
        <v>216</v>
      </c>
      <c r="B59" s="108" t="s">
        <v>217</v>
      </c>
      <c r="C59" s="109" t="s">
        <v>218</v>
      </c>
      <c r="D59" s="19">
        <v>4.5594531660782693E-2</v>
      </c>
    </row>
    <row r="60" spans="1:5" ht="23">
      <c r="A60" s="4" t="s">
        <v>219</v>
      </c>
      <c r="B60" s="106" t="s">
        <v>220</v>
      </c>
      <c r="C60" s="107" t="s">
        <v>221</v>
      </c>
      <c r="D60" s="19">
        <v>4.3395451933338804E-2</v>
      </c>
      <c r="E60" s="110"/>
    </row>
    <row r="61" spans="1:5" ht="23">
      <c r="A61" s="4" t="s">
        <v>222</v>
      </c>
      <c r="B61" s="108" t="s">
        <v>223</v>
      </c>
      <c r="C61" s="109" t="s">
        <v>224</v>
      </c>
      <c r="D61" s="19">
        <v>4.250219943573097E-2</v>
      </c>
    </row>
    <row r="62" spans="1:5" ht="23">
      <c r="A62" s="4" t="s">
        <v>225</v>
      </c>
      <c r="B62" s="106" t="s">
        <v>226</v>
      </c>
      <c r="C62" s="107" t="s">
        <v>227</v>
      </c>
      <c r="D62" s="19">
        <v>4.018355055606896E-2</v>
      </c>
    </row>
    <row r="63" spans="1:5" ht="23">
      <c r="A63" s="4" t="s">
        <v>228</v>
      </c>
      <c r="B63" s="108" t="s">
        <v>229</v>
      </c>
      <c r="C63" s="109" t="s">
        <v>230</v>
      </c>
      <c r="D63" s="19">
        <v>3.6658778594262469E-2</v>
      </c>
    </row>
    <row r="64" spans="1:5" ht="23">
      <c r="A64" s="4" t="s">
        <v>231</v>
      </c>
      <c r="B64" s="106" t="s">
        <v>232</v>
      </c>
      <c r="C64" s="107" t="s">
        <v>233</v>
      </c>
      <c r="D64" s="19">
        <v>3.578640867890856E-2</v>
      </c>
    </row>
    <row r="65" spans="1:4" ht="23">
      <c r="A65" s="4" t="s">
        <v>234</v>
      </c>
      <c r="B65" s="108" t="s">
        <v>235</v>
      </c>
      <c r="C65" s="109" t="s">
        <v>236</v>
      </c>
      <c r="D65" s="19">
        <v>3.4143332922166029E-2</v>
      </c>
    </row>
    <row r="66" spans="1:4" ht="34.5">
      <c r="A66" s="4" t="s">
        <v>237</v>
      </c>
      <c r="B66" s="106" t="s">
        <v>238</v>
      </c>
      <c r="C66" s="107" t="s">
        <v>239</v>
      </c>
      <c r="D66" s="19">
        <v>3.075981329864565E-2</v>
      </c>
    </row>
    <row r="67" spans="1:4" ht="23">
      <c r="A67" s="4" t="s">
        <v>240</v>
      </c>
      <c r="B67" s="108" t="s">
        <v>241</v>
      </c>
      <c r="C67" s="109" t="s">
        <v>242</v>
      </c>
      <c r="D67" s="19">
        <v>3.0106742085576135E-2</v>
      </c>
    </row>
  </sheetData>
  <mergeCells count="1">
    <mergeCell ref="A3:D5"/>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0526-2E82-4370-AE82-CCDE398EB6C7}">
  <dimension ref="A1:O323"/>
  <sheetViews>
    <sheetView zoomScale="115" zoomScaleNormal="115" workbookViewId="0">
      <selection activeCell="C1" sqref="C1"/>
    </sheetView>
  </sheetViews>
  <sheetFormatPr defaultColWidth="9.33203125" defaultRowHeight="11.5"/>
  <cols>
    <col min="1" max="1" width="10.77734375" style="5" customWidth="1"/>
    <col min="2" max="2" width="101.33203125" style="2" bestFit="1" customWidth="1"/>
    <col min="3" max="3" width="20.109375" customWidth="1"/>
    <col min="4" max="4" width="20.77734375" style="5" customWidth="1"/>
    <col min="5" max="5" width="25.77734375" style="8" customWidth="1"/>
    <col min="6" max="6" width="22.33203125" style="8" customWidth="1"/>
    <col min="7" max="7" width="24.109375" style="8" customWidth="1"/>
    <col min="8" max="8" width="25.77734375" style="8" customWidth="1"/>
    <col min="9" max="9" width="25.77734375" style="97" customWidth="1"/>
    <col min="10" max="10" width="45.109375" style="8" bestFit="1" customWidth="1"/>
    <col min="11" max="11" width="7.44140625" style="2" bestFit="1" customWidth="1"/>
    <col min="12" max="12" width="45.6640625" style="2" bestFit="1" customWidth="1"/>
    <col min="13" max="13" width="43.44140625" style="2" bestFit="1" customWidth="1"/>
    <col min="14" max="15" width="51.77734375" style="2" bestFit="1" customWidth="1"/>
    <col min="16" max="16384" width="9.33203125" style="2"/>
  </cols>
  <sheetData>
    <row r="1" spans="1:11" ht="14">
      <c r="A1" s="141" t="s">
        <v>243</v>
      </c>
      <c r="B1" s="141"/>
      <c r="C1" s="5"/>
      <c r="D1" s="7"/>
      <c r="F1" s="7"/>
      <c r="G1" s="7"/>
      <c r="H1" s="7"/>
      <c r="I1" s="96"/>
      <c r="J1" s="2"/>
    </row>
    <row r="2" spans="1:11" ht="11.5" customHeight="1">
      <c r="A2" s="146"/>
      <c r="B2" s="146"/>
      <c r="C2" s="5"/>
      <c r="D2" s="8"/>
      <c r="J2" s="2"/>
    </row>
    <row r="3" spans="1:11" customFormat="1" ht="11">
      <c r="A3" s="149"/>
      <c r="B3" s="149"/>
      <c r="C3" s="115"/>
      <c r="D3" s="94"/>
      <c r="E3" s="94"/>
      <c r="F3" s="94"/>
      <c r="G3" s="94"/>
      <c r="H3" s="94"/>
      <c r="I3" s="98"/>
    </row>
    <row r="4" spans="1:11" ht="32.25" customHeight="1">
      <c r="A4" s="148" t="s">
        <v>244</v>
      </c>
      <c r="B4" s="148"/>
      <c r="C4" s="148"/>
      <c r="D4" s="148"/>
      <c r="E4" s="148"/>
      <c r="F4" s="148"/>
      <c r="G4" s="148"/>
      <c r="H4" s="148"/>
      <c r="I4" s="99"/>
      <c r="J4" s="2"/>
    </row>
    <row r="5" spans="1:11" ht="15" customHeight="1">
      <c r="A5" s="147" t="s">
        <v>245</v>
      </c>
      <c r="B5" s="147"/>
      <c r="C5" s="147"/>
      <c r="D5" s="147"/>
      <c r="E5" s="147"/>
      <c r="F5" s="147"/>
      <c r="G5" s="147"/>
      <c r="H5" s="147"/>
      <c r="I5" s="100"/>
      <c r="J5" s="2"/>
    </row>
    <row r="6" spans="1:11" ht="12" customHeight="1">
      <c r="A6" s="147" t="s">
        <v>246</v>
      </c>
      <c r="B6" s="147"/>
      <c r="C6" s="147"/>
      <c r="D6" s="147"/>
      <c r="E6" s="147"/>
      <c r="F6" s="147"/>
      <c r="G6" s="147"/>
      <c r="H6" s="147"/>
      <c r="I6" s="100"/>
      <c r="J6" s="2"/>
    </row>
    <row r="7" spans="1:11" ht="11.5" customHeight="1">
      <c r="A7" s="95"/>
      <c r="B7" s="95"/>
      <c r="C7" s="95"/>
      <c r="D7" s="95"/>
      <c r="E7" s="95"/>
      <c r="F7" s="95"/>
      <c r="G7" s="95"/>
      <c r="H7" s="95"/>
      <c r="I7" s="101"/>
      <c r="J7" s="2"/>
    </row>
    <row r="8" spans="1:11" ht="11.5" customHeight="1">
      <c r="A8" s="64"/>
      <c r="B8" s="64"/>
      <c r="C8" s="5"/>
      <c r="D8" s="8"/>
      <c r="J8" s="2"/>
    </row>
    <row r="9" spans="1:11" ht="46">
      <c r="A9" s="139" t="s">
        <v>247</v>
      </c>
      <c r="B9" s="140"/>
      <c r="C9" s="46"/>
      <c r="D9" s="47" t="s">
        <v>248</v>
      </c>
      <c r="E9" s="47" t="s">
        <v>249</v>
      </c>
      <c r="F9" s="47" t="s">
        <v>250</v>
      </c>
      <c r="G9" s="47" t="s">
        <v>251</v>
      </c>
      <c r="H9" s="48" t="s">
        <v>252</v>
      </c>
      <c r="I9" s="102"/>
      <c r="J9" s="2"/>
    </row>
    <row r="10" spans="1:11">
      <c r="A10" s="142" t="s">
        <v>253</v>
      </c>
      <c r="B10" s="143"/>
      <c r="C10" s="44"/>
      <c r="D10" s="45">
        <v>620148</v>
      </c>
      <c r="E10" s="45">
        <v>670289</v>
      </c>
      <c r="F10" s="45">
        <v>50141</v>
      </c>
      <c r="G10" s="45">
        <v>183371</v>
      </c>
      <c r="H10" s="45">
        <v>233512</v>
      </c>
      <c r="I10" s="103"/>
      <c r="J10" s="2"/>
    </row>
    <row r="11" spans="1:11">
      <c r="A11" s="144" t="s">
        <v>254</v>
      </c>
      <c r="B11" s="145"/>
      <c r="C11" s="22"/>
      <c r="D11" s="23">
        <v>285491</v>
      </c>
      <c r="E11" s="23">
        <v>309724</v>
      </c>
      <c r="F11" s="23">
        <v>24233</v>
      </c>
      <c r="G11" s="23">
        <v>87690</v>
      </c>
      <c r="H11" s="23">
        <v>111923</v>
      </c>
      <c r="I11" s="103"/>
      <c r="J11" s="2"/>
    </row>
    <row r="12" spans="1:11" ht="11.5" customHeight="1">
      <c r="A12" s="21"/>
      <c r="B12" s="20"/>
      <c r="C12" s="21"/>
      <c r="D12" s="14">
        <v>0</v>
      </c>
      <c r="E12" s="14">
        <v>0</v>
      </c>
      <c r="F12" s="14">
        <v>0</v>
      </c>
      <c r="G12" s="14">
        <v>0</v>
      </c>
      <c r="H12" s="14">
        <v>0</v>
      </c>
      <c r="I12" s="104"/>
      <c r="J12" s="2"/>
    </row>
    <row r="13" spans="1:11" s="4" customFormat="1" ht="46">
      <c r="A13" s="25" t="s">
        <v>60</v>
      </c>
      <c r="B13" s="24" t="s">
        <v>59</v>
      </c>
      <c r="C13" s="25" t="s">
        <v>255</v>
      </c>
      <c r="D13" s="26" t="s">
        <v>248</v>
      </c>
      <c r="E13" s="26" t="s">
        <v>249</v>
      </c>
      <c r="F13" s="26" t="s">
        <v>250</v>
      </c>
      <c r="G13" s="26" t="s">
        <v>251</v>
      </c>
      <c r="H13" s="26" t="s">
        <v>252</v>
      </c>
      <c r="I13"/>
      <c r="J13"/>
      <c r="K13"/>
    </row>
    <row r="14" spans="1:11">
      <c r="A14" s="5" t="s">
        <v>169</v>
      </c>
      <c r="B14" s="2" t="s">
        <v>168</v>
      </c>
      <c r="C14" s="10" t="s">
        <v>256</v>
      </c>
      <c r="D14" s="8">
        <v>2294</v>
      </c>
      <c r="E14" s="8">
        <v>2612</v>
      </c>
      <c r="F14" s="8">
        <v>318</v>
      </c>
      <c r="G14" s="8">
        <v>1221</v>
      </c>
      <c r="H14" s="8">
        <v>1539</v>
      </c>
      <c r="I14"/>
      <c r="J14"/>
      <c r="K14"/>
    </row>
    <row r="15" spans="1:11">
      <c r="A15" s="5" t="s">
        <v>257</v>
      </c>
      <c r="B15" s="2" t="s">
        <v>258</v>
      </c>
      <c r="C15" s="10" t="s">
        <v>259</v>
      </c>
      <c r="D15" s="8">
        <v>4109</v>
      </c>
      <c r="E15" s="8">
        <v>4390</v>
      </c>
      <c r="F15" s="8">
        <v>281</v>
      </c>
      <c r="G15" s="8">
        <v>2079</v>
      </c>
      <c r="H15" s="8">
        <v>2360</v>
      </c>
      <c r="I15"/>
      <c r="J15"/>
      <c r="K15"/>
    </row>
    <row r="16" spans="1:11">
      <c r="A16" s="5" t="s">
        <v>82</v>
      </c>
      <c r="B16" s="2" t="s">
        <v>81</v>
      </c>
      <c r="C16" s="10" t="s">
        <v>256</v>
      </c>
      <c r="D16" s="8">
        <v>13831</v>
      </c>
      <c r="E16" s="8">
        <v>15800</v>
      </c>
      <c r="F16" s="8">
        <v>1969</v>
      </c>
      <c r="G16" s="8">
        <v>7198</v>
      </c>
      <c r="H16" s="8">
        <v>9167</v>
      </c>
      <c r="I16"/>
      <c r="J16"/>
      <c r="K16"/>
    </row>
    <row r="17" spans="1:15">
      <c r="A17" s="5" t="s">
        <v>208</v>
      </c>
      <c r="B17" s="2" t="s">
        <v>207</v>
      </c>
      <c r="C17" s="10" t="s">
        <v>256</v>
      </c>
      <c r="D17" s="8">
        <v>2975</v>
      </c>
      <c r="E17" s="8">
        <v>3261</v>
      </c>
      <c r="F17" s="8">
        <v>286</v>
      </c>
      <c r="G17" s="8">
        <v>1535</v>
      </c>
      <c r="H17" s="8">
        <v>1821</v>
      </c>
      <c r="I17"/>
      <c r="J17"/>
      <c r="K17"/>
    </row>
    <row r="18" spans="1:15">
      <c r="A18" s="5" t="s">
        <v>127</v>
      </c>
      <c r="B18" s="2" t="s">
        <v>126</v>
      </c>
      <c r="C18" s="10" t="s">
        <v>256</v>
      </c>
      <c r="D18" s="8">
        <v>12984</v>
      </c>
      <c r="E18" s="8">
        <v>12695</v>
      </c>
      <c r="F18" s="8">
        <v>-289</v>
      </c>
      <c r="G18" s="8">
        <v>6249</v>
      </c>
      <c r="H18" s="8">
        <v>5960</v>
      </c>
      <c r="I18"/>
      <c r="J18"/>
      <c r="K18"/>
    </row>
    <row r="19" spans="1:15">
      <c r="A19" s="5" t="s">
        <v>260</v>
      </c>
      <c r="B19" s="2" t="s">
        <v>261</v>
      </c>
      <c r="C19" s="10" t="s">
        <v>259</v>
      </c>
      <c r="D19" s="8">
        <v>4156</v>
      </c>
      <c r="E19" s="8">
        <v>4535</v>
      </c>
      <c r="F19" s="8">
        <v>379</v>
      </c>
      <c r="G19" s="8">
        <v>1610</v>
      </c>
      <c r="H19" s="8">
        <v>1989</v>
      </c>
      <c r="I19"/>
      <c r="J19"/>
      <c r="K19"/>
    </row>
    <row r="20" spans="1:15">
      <c r="A20" s="5" t="s">
        <v>262</v>
      </c>
      <c r="B20" s="2" t="s">
        <v>263</v>
      </c>
      <c r="C20" s="10" t="s">
        <v>259</v>
      </c>
      <c r="D20" s="8">
        <v>2218</v>
      </c>
      <c r="E20" s="8">
        <v>2450</v>
      </c>
      <c r="F20" s="8">
        <v>232</v>
      </c>
      <c r="G20" s="8">
        <v>903</v>
      </c>
      <c r="H20" s="8">
        <v>1135</v>
      </c>
      <c r="I20"/>
      <c r="J20"/>
      <c r="K20"/>
    </row>
    <row r="21" spans="1:15">
      <c r="A21" s="5" t="s">
        <v>264</v>
      </c>
      <c r="B21" s="2" t="s">
        <v>265</v>
      </c>
      <c r="C21" s="10" t="s">
        <v>259</v>
      </c>
      <c r="D21" s="8">
        <v>2881</v>
      </c>
      <c r="E21" s="8">
        <v>3210</v>
      </c>
      <c r="F21" s="8">
        <v>329</v>
      </c>
      <c r="G21" s="8">
        <v>1187</v>
      </c>
      <c r="H21" s="8">
        <v>1516</v>
      </c>
      <c r="I21"/>
      <c r="J21"/>
      <c r="K21"/>
    </row>
    <row r="22" spans="1:15">
      <c r="A22" s="5" t="s">
        <v>199</v>
      </c>
      <c r="B22" s="2" t="s">
        <v>198</v>
      </c>
      <c r="C22" s="10" t="s">
        <v>256</v>
      </c>
      <c r="D22" s="8">
        <v>5016</v>
      </c>
      <c r="E22" s="8">
        <v>5492</v>
      </c>
      <c r="F22" s="8">
        <v>476</v>
      </c>
      <c r="G22" s="8">
        <v>1692</v>
      </c>
      <c r="H22" s="8">
        <v>2168</v>
      </c>
      <c r="I22"/>
      <c r="J22"/>
      <c r="K22"/>
    </row>
    <row r="23" spans="1:15">
      <c r="A23" s="5" t="s">
        <v>166</v>
      </c>
      <c r="B23" s="2" t="s">
        <v>165</v>
      </c>
      <c r="C23" s="10" t="s">
        <v>256</v>
      </c>
      <c r="D23" s="8">
        <v>2910</v>
      </c>
      <c r="E23" s="8">
        <v>3180</v>
      </c>
      <c r="F23" s="8">
        <v>270</v>
      </c>
      <c r="G23" s="8">
        <v>982</v>
      </c>
      <c r="H23" s="8">
        <v>1252</v>
      </c>
      <c r="I23"/>
      <c r="J23"/>
      <c r="K23"/>
    </row>
    <row r="24" spans="1:15">
      <c r="A24" s="5" t="s">
        <v>115</v>
      </c>
      <c r="B24" s="2" t="s">
        <v>114</v>
      </c>
      <c r="C24" s="10" t="s">
        <v>256</v>
      </c>
      <c r="D24" s="8">
        <v>5542</v>
      </c>
      <c r="E24" s="8">
        <v>5939</v>
      </c>
      <c r="F24" s="8">
        <v>397</v>
      </c>
      <c r="G24" s="8">
        <v>1849</v>
      </c>
      <c r="H24" s="8">
        <v>2246</v>
      </c>
      <c r="I24"/>
      <c r="J24"/>
      <c r="K24"/>
    </row>
    <row r="25" spans="1:15">
      <c r="A25" s="5" t="s">
        <v>193</v>
      </c>
      <c r="B25" s="2" t="s">
        <v>192</v>
      </c>
      <c r="C25" s="10" t="s">
        <v>256</v>
      </c>
      <c r="D25" s="8">
        <v>676</v>
      </c>
      <c r="E25" s="8">
        <v>743</v>
      </c>
      <c r="F25" s="8">
        <v>67</v>
      </c>
      <c r="G25" s="8">
        <v>224</v>
      </c>
      <c r="H25" s="8">
        <v>291</v>
      </c>
      <c r="I25"/>
      <c r="J25"/>
      <c r="K25"/>
    </row>
    <row r="26" spans="1:15">
      <c r="A26" s="5" t="s">
        <v>205</v>
      </c>
      <c r="B26" s="2" t="s">
        <v>204</v>
      </c>
      <c r="C26" s="10" t="s">
        <v>256</v>
      </c>
      <c r="D26" s="8">
        <v>4303</v>
      </c>
      <c r="E26" s="8">
        <v>4709</v>
      </c>
      <c r="F26" s="8">
        <v>406</v>
      </c>
      <c r="G26" s="8">
        <v>1002</v>
      </c>
      <c r="H26" s="8">
        <v>1408</v>
      </c>
      <c r="I26"/>
      <c r="J26"/>
      <c r="K26"/>
    </row>
    <row r="27" spans="1:15">
      <c r="A27" s="5" t="s">
        <v>178</v>
      </c>
      <c r="B27" s="2" t="s">
        <v>177</v>
      </c>
      <c r="C27" s="10" t="s">
        <v>256</v>
      </c>
      <c r="D27" s="8">
        <v>481</v>
      </c>
      <c r="E27" s="8">
        <v>551</v>
      </c>
      <c r="F27" s="8">
        <v>70</v>
      </c>
      <c r="G27" s="8">
        <v>174</v>
      </c>
      <c r="H27" s="8">
        <v>244</v>
      </c>
      <c r="I27"/>
      <c r="J27"/>
      <c r="K27"/>
    </row>
    <row r="28" spans="1:15">
      <c r="A28" s="5" t="s">
        <v>112</v>
      </c>
      <c r="B28" s="2" t="s">
        <v>111</v>
      </c>
      <c r="C28" s="10" t="s">
        <v>256</v>
      </c>
      <c r="D28" s="8">
        <v>2214</v>
      </c>
      <c r="E28" s="8">
        <v>2526</v>
      </c>
      <c r="F28" s="8">
        <v>312</v>
      </c>
      <c r="G28" s="8">
        <v>882</v>
      </c>
      <c r="H28" s="8">
        <v>1194</v>
      </c>
      <c r="I28"/>
      <c r="J28"/>
      <c r="K28"/>
    </row>
    <row r="29" spans="1:15">
      <c r="A29" s="5" t="s">
        <v>130</v>
      </c>
      <c r="B29" s="2" t="s">
        <v>129</v>
      </c>
      <c r="C29" s="10" t="s">
        <v>256</v>
      </c>
      <c r="D29" s="8">
        <v>277</v>
      </c>
      <c r="E29" s="8">
        <v>311</v>
      </c>
      <c r="F29" s="8">
        <v>34</v>
      </c>
      <c r="G29" s="8">
        <v>117</v>
      </c>
      <c r="H29" s="8">
        <v>151</v>
      </c>
      <c r="J29"/>
      <c r="K29"/>
      <c r="L29"/>
      <c r="M29"/>
      <c r="N29"/>
      <c r="O29"/>
    </row>
    <row r="30" spans="1:15">
      <c r="A30" s="5" t="s">
        <v>226</v>
      </c>
      <c r="B30" s="2" t="s">
        <v>225</v>
      </c>
      <c r="C30" s="10" t="s">
        <v>256</v>
      </c>
      <c r="D30" s="8">
        <v>1261</v>
      </c>
      <c r="E30" s="8">
        <v>1495</v>
      </c>
      <c r="F30" s="8">
        <v>234</v>
      </c>
      <c r="G30" s="8">
        <v>489</v>
      </c>
      <c r="H30" s="8">
        <v>723</v>
      </c>
      <c r="J30"/>
      <c r="K30"/>
      <c r="L30"/>
      <c r="M30"/>
      <c r="N30"/>
      <c r="O30"/>
    </row>
    <row r="31" spans="1:15">
      <c r="A31" s="5" t="s">
        <v>211</v>
      </c>
      <c r="B31" s="2" t="s">
        <v>210</v>
      </c>
      <c r="C31" s="10" t="s">
        <v>256</v>
      </c>
      <c r="D31" s="8">
        <v>102</v>
      </c>
      <c r="E31" s="8">
        <v>114</v>
      </c>
      <c r="F31" s="8">
        <v>12</v>
      </c>
      <c r="G31" s="8">
        <v>45</v>
      </c>
      <c r="H31" s="8">
        <v>57</v>
      </c>
      <c r="J31"/>
      <c r="K31"/>
      <c r="L31"/>
      <c r="M31"/>
      <c r="N31"/>
      <c r="O31"/>
    </row>
    <row r="32" spans="1:15">
      <c r="A32" s="5" t="s">
        <v>124</v>
      </c>
      <c r="B32" s="2" t="s">
        <v>123</v>
      </c>
      <c r="C32" s="10" t="s">
        <v>256</v>
      </c>
      <c r="D32" s="8">
        <v>590</v>
      </c>
      <c r="E32" s="8">
        <v>682</v>
      </c>
      <c r="F32" s="8">
        <v>92</v>
      </c>
      <c r="G32" s="8">
        <v>324</v>
      </c>
      <c r="H32" s="8">
        <v>416</v>
      </c>
      <c r="J32"/>
      <c r="K32"/>
      <c r="L32"/>
      <c r="M32"/>
      <c r="N32"/>
      <c r="O32"/>
    </row>
    <row r="33" spans="1:15">
      <c r="A33" s="5" t="s">
        <v>229</v>
      </c>
      <c r="B33" s="2" t="s">
        <v>228</v>
      </c>
      <c r="C33" s="10" t="s">
        <v>256</v>
      </c>
      <c r="D33" s="8">
        <v>2649</v>
      </c>
      <c r="E33" s="8">
        <v>2836</v>
      </c>
      <c r="F33" s="8">
        <v>187</v>
      </c>
      <c r="G33" s="8">
        <v>760</v>
      </c>
      <c r="H33" s="8">
        <v>947</v>
      </c>
      <c r="J33"/>
      <c r="K33"/>
      <c r="L33"/>
      <c r="M33"/>
      <c r="N33"/>
      <c r="O33"/>
    </row>
    <row r="34" spans="1:15">
      <c r="A34" s="5" t="s">
        <v>266</v>
      </c>
      <c r="B34" s="2" t="s">
        <v>267</v>
      </c>
      <c r="C34" s="10" t="s">
        <v>259</v>
      </c>
      <c r="D34" s="8">
        <v>8620</v>
      </c>
      <c r="E34" s="8">
        <v>9238</v>
      </c>
      <c r="F34" s="8">
        <v>618</v>
      </c>
      <c r="G34" s="8">
        <v>3365</v>
      </c>
      <c r="H34" s="8">
        <v>3983</v>
      </c>
      <c r="J34"/>
      <c r="K34"/>
      <c r="L34"/>
      <c r="M34"/>
      <c r="N34"/>
      <c r="O34"/>
    </row>
    <row r="35" spans="1:15">
      <c r="A35" s="5" t="s">
        <v>160</v>
      </c>
      <c r="B35" s="2" t="s">
        <v>268</v>
      </c>
      <c r="C35" s="10" t="s">
        <v>256</v>
      </c>
      <c r="D35" s="8">
        <v>12684</v>
      </c>
      <c r="E35" s="8">
        <v>13239</v>
      </c>
      <c r="F35" s="8">
        <v>555</v>
      </c>
      <c r="G35" s="8">
        <v>3505</v>
      </c>
      <c r="H35" s="8">
        <v>4060</v>
      </c>
      <c r="J35"/>
      <c r="K35"/>
      <c r="L35"/>
      <c r="M35"/>
      <c r="N35"/>
      <c r="O35"/>
    </row>
    <row r="36" spans="1:15">
      <c r="A36" s="5" t="s">
        <v>220</v>
      </c>
      <c r="B36" s="2" t="s">
        <v>219</v>
      </c>
      <c r="C36" s="10" t="s">
        <v>256</v>
      </c>
      <c r="D36" s="8">
        <v>2643</v>
      </c>
      <c r="E36" s="8">
        <v>2906</v>
      </c>
      <c r="F36" s="8">
        <v>263</v>
      </c>
      <c r="G36" s="8">
        <v>1117</v>
      </c>
      <c r="H36" s="8">
        <v>1380</v>
      </c>
      <c r="J36"/>
      <c r="K36"/>
      <c r="L36"/>
      <c r="M36"/>
      <c r="N36"/>
      <c r="O36"/>
    </row>
    <row r="37" spans="1:15">
      <c r="A37" s="5" t="s">
        <v>269</v>
      </c>
      <c r="B37" s="2" t="s">
        <v>270</v>
      </c>
      <c r="C37" s="10" t="s">
        <v>259</v>
      </c>
      <c r="D37" s="8">
        <v>2264</v>
      </c>
      <c r="E37" s="8">
        <v>2433</v>
      </c>
      <c r="F37" s="8">
        <v>169</v>
      </c>
      <c r="G37" s="8">
        <v>846</v>
      </c>
      <c r="H37" s="8">
        <v>1015</v>
      </c>
      <c r="J37"/>
      <c r="K37"/>
      <c r="L37"/>
      <c r="M37"/>
      <c r="N37"/>
      <c r="O37"/>
    </row>
    <row r="38" spans="1:15">
      <c r="A38" s="5" t="s">
        <v>271</v>
      </c>
      <c r="B38" s="2" t="s">
        <v>272</v>
      </c>
      <c r="C38" s="10" t="s">
        <v>259</v>
      </c>
      <c r="D38" s="8">
        <v>6148</v>
      </c>
      <c r="E38" s="8">
        <v>5998</v>
      </c>
      <c r="F38" s="8">
        <v>-150</v>
      </c>
      <c r="G38" s="8">
        <v>2477</v>
      </c>
      <c r="H38" s="8">
        <v>2327</v>
      </c>
      <c r="J38"/>
      <c r="K38"/>
      <c r="L38"/>
      <c r="M38"/>
      <c r="N38"/>
      <c r="O38"/>
    </row>
    <row r="39" spans="1:15">
      <c r="A39" s="5" t="s">
        <v>175</v>
      </c>
      <c r="B39" s="2" t="s">
        <v>174</v>
      </c>
      <c r="C39" s="10" t="s">
        <v>256</v>
      </c>
      <c r="D39" s="8">
        <v>6540</v>
      </c>
      <c r="E39" s="8">
        <v>6320</v>
      </c>
      <c r="F39" s="8">
        <v>-220</v>
      </c>
      <c r="G39" s="8">
        <v>2225</v>
      </c>
      <c r="H39" s="8">
        <v>2005</v>
      </c>
      <c r="J39"/>
      <c r="K39"/>
      <c r="L39"/>
      <c r="M39"/>
      <c r="N39"/>
      <c r="O39"/>
    </row>
    <row r="40" spans="1:15">
      <c r="A40" s="5" t="s">
        <v>88</v>
      </c>
      <c r="B40" s="2" t="s">
        <v>87</v>
      </c>
      <c r="C40" s="10" t="s">
        <v>256</v>
      </c>
      <c r="D40" s="8">
        <v>5323</v>
      </c>
      <c r="E40" s="8">
        <v>5681</v>
      </c>
      <c r="F40" s="8">
        <v>358</v>
      </c>
      <c r="G40" s="8">
        <v>1907</v>
      </c>
      <c r="H40" s="8">
        <v>2265</v>
      </c>
      <c r="J40"/>
      <c r="K40"/>
      <c r="L40"/>
      <c r="M40"/>
      <c r="N40"/>
      <c r="O40"/>
    </row>
    <row r="41" spans="1:15">
      <c r="A41" s="5" t="s">
        <v>273</v>
      </c>
      <c r="B41" s="2" t="s">
        <v>274</v>
      </c>
      <c r="C41" s="10" t="s">
        <v>259</v>
      </c>
      <c r="D41" s="8">
        <v>8334</v>
      </c>
      <c r="E41" s="8">
        <v>9107</v>
      </c>
      <c r="F41" s="8">
        <v>773</v>
      </c>
      <c r="G41" s="8">
        <v>2349</v>
      </c>
      <c r="H41" s="8">
        <v>3122</v>
      </c>
      <c r="J41"/>
      <c r="K41"/>
      <c r="L41"/>
      <c r="M41"/>
      <c r="N41"/>
      <c r="O41"/>
    </row>
    <row r="42" spans="1:15">
      <c r="A42" s="5" t="s">
        <v>238</v>
      </c>
      <c r="B42" s="2" t="s">
        <v>237</v>
      </c>
      <c r="C42" s="10" t="s">
        <v>256</v>
      </c>
      <c r="D42" s="8">
        <v>2412</v>
      </c>
      <c r="E42" s="8">
        <v>2705</v>
      </c>
      <c r="F42" s="8">
        <v>293</v>
      </c>
      <c r="G42" s="8">
        <v>525</v>
      </c>
      <c r="H42" s="8">
        <v>818</v>
      </c>
      <c r="J42"/>
      <c r="K42"/>
      <c r="L42"/>
      <c r="M42"/>
      <c r="N42"/>
      <c r="O42"/>
    </row>
    <row r="43" spans="1:15">
      <c r="A43" s="5" t="s">
        <v>187</v>
      </c>
      <c r="B43" s="2" t="s">
        <v>186</v>
      </c>
      <c r="C43" s="10" t="s">
        <v>256</v>
      </c>
      <c r="D43" s="8">
        <v>6730</v>
      </c>
      <c r="E43" s="8">
        <v>7414</v>
      </c>
      <c r="F43" s="8">
        <v>684</v>
      </c>
      <c r="G43" s="8">
        <v>2155</v>
      </c>
      <c r="H43" s="8">
        <v>2839</v>
      </c>
      <c r="J43"/>
      <c r="K43"/>
      <c r="L43"/>
      <c r="M43"/>
      <c r="N43"/>
      <c r="O43"/>
    </row>
    <row r="44" spans="1:15">
      <c r="A44" s="5" t="s">
        <v>275</v>
      </c>
      <c r="B44" s="2" t="s">
        <v>276</v>
      </c>
      <c r="C44" s="10" t="s">
        <v>259</v>
      </c>
      <c r="D44" s="8">
        <v>5601</v>
      </c>
      <c r="E44" s="8">
        <v>6221</v>
      </c>
      <c r="F44" s="8">
        <v>620</v>
      </c>
      <c r="G44" s="8">
        <v>1072</v>
      </c>
      <c r="H44" s="8">
        <v>1692</v>
      </c>
      <c r="J44"/>
      <c r="K44"/>
      <c r="L44"/>
      <c r="M44"/>
      <c r="N44"/>
      <c r="O44"/>
    </row>
    <row r="45" spans="1:15">
      <c r="A45" s="5" t="s">
        <v>277</v>
      </c>
      <c r="B45" s="2" t="s">
        <v>278</v>
      </c>
      <c r="C45" s="10" t="s">
        <v>259</v>
      </c>
      <c r="D45" s="8">
        <v>2291</v>
      </c>
      <c r="E45" s="8">
        <v>2489</v>
      </c>
      <c r="F45" s="8">
        <v>198</v>
      </c>
      <c r="G45" s="8">
        <v>709</v>
      </c>
      <c r="H45" s="8">
        <v>907</v>
      </c>
      <c r="J45"/>
      <c r="K45"/>
      <c r="L45"/>
      <c r="M45"/>
      <c r="N45"/>
      <c r="O45"/>
    </row>
    <row r="46" spans="1:15">
      <c r="A46" s="5" t="s">
        <v>172</v>
      </c>
      <c r="B46" s="2" t="s">
        <v>171</v>
      </c>
      <c r="C46" s="10" t="s">
        <v>256</v>
      </c>
      <c r="D46" s="8">
        <v>29781</v>
      </c>
      <c r="E46" s="8">
        <v>33395</v>
      </c>
      <c r="F46" s="8">
        <v>3614</v>
      </c>
      <c r="G46" s="8">
        <v>10632</v>
      </c>
      <c r="H46" s="8">
        <v>14246</v>
      </c>
      <c r="J46"/>
      <c r="K46"/>
      <c r="L46"/>
      <c r="M46"/>
      <c r="N46"/>
      <c r="O46"/>
    </row>
    <row r="47" spans="1:15">
      <c r="A47" s="5" t="s">
        <v>279</v>
      </c>
      <c r="B47" s="2" t="s">
        <v>280</v>
      </c>
      <c r="C47" s="10" t="s">
        <v>259</v>
      </c>
      <c r="D47" s="8">
        <v>2627</v>
      </c>
      <c r="E47" s="8">
        <v>2869</v>
      </c>
      <c r="F47" s="8">
        <v>242</v>
      </c>
      <c r="G47" s="8">
        <v>874</v>
      </c>
      <c r="H47" s="8">
        <v>1116</v>
      </c>
      <c r="J47"/>
      <c r="K47"/>
      <c r="L47"/>
      <c r="M47"/>
      <c r="N47"/>
      <c r="O47"/>
    </row>
    <row r="48" spans="1:15">
      <c r="A48" s="5" t="s">
        <v>281</v>
      </c>
      <c r="B48" s="2" t="s">
        <v>282</v>
      </c>
      <c r="C48" s="10" t="s">
        <v>259</v>
      </c>
      <c r="D48" s="8">
        <v>6382</v>
      </c>
      <c r="E48" s="8">
        <v>6870</v>
      </c>
      <c r="F48" s="8">
        <v>488</v>
      </c>
      <c r="G48" s="8">
        <v>2106</v>
      </c>
      <c r="H48" s="8">
        <v>2594</v>
      </c>
      <c r="J48"/>
      <c r="K48"/>
      <c r="L48"/>
      <c r="M48"/>
      <c r="N48"/>
      <c r="O48"/>
    </row>
    <row r="49" spans="1:15">
      <c r="A49" s="5" t="s">
        <v>283</v>
      </c>
      <c r="B49" s="2" t="s">
        <v>284</v>
      </c>
      <c r="C49" s="10" t="s">
        <v>259</v>
      </c>
      <c r="D49" s="8">
        <v>6041</v>
      </c>
      <c r="E49" s="8">
        <v>6818</v>
      </c>
      <c r="F49" s="8">
        <v>777</v>
      </c>
      <c r="G49" s="8">
        <v>3112</v>
      </c>
      <c r="H49" s="8">
        <v>3889</v>
      </c>
      <c r="J49"/>
      <c r="K49"/>
      <c r="L49"/>
      <c r="M49"/>
      <c r="N49"/>
      <c r="O49"/>
    </row>
    <row r="50" spans="1:15">
      <c r="A50" s="5" t="s">
        <v>94</v>
      </c>
      <c r="B50" s="2" t="s">
        <v>93</v>
      </c>
      <c r="C50" s="10" t="s">
        <v>256</v>
      </c>
      <c r="D50" s="8">
        <v>5675</v>
      </c>
      <c r="E50" s="8">
        <v>6116</v>
      </c>
      <c r="F50" s="8">
        <v>441</v>
      </c>
      <c r="G50" s="8">
        <v>1611</v>
      </c>
      <c r="H50" s="8">
        <v>2052</v>
      </c>
      <c r="J50"/>
      <c r="K50"/>
      <c r="L50"/>
      <c r="M50"/>
      <c r="N50"/>
      <c r="O50"/>
    </row>
    <row r="51" spans="1:15">
      <c r="A51" s="5" t="s">
        <v>67</v>
      </c>
      <c r="B51" s="2" t="s">
        <v>66</v>
      </c>
      <c r="C51" s="10" t="s">
        <v>256</v>
      </c>
      <c r="D51" s="8">
        <v>710</v>
      </c>
      <c r="E51" s="8">
        <v>799</v>
      </c>
      <c r="F51" s="8">
        <v>89</v>
      </c>
      <c r="G51" s="8">
        <v>224</v>
      </c>
      <c r="H51" s="8">
        <v>313</v>
      </c>
      <c r="J51"/>
      <c r="K51"/>
      <c r="L51"/>
      <c r="M51"/>
      <c r="N51"/>
      <c r="O51"/>
    </row>
    <row r="52" spans="1:15">
      <c r="A52" s="5" t="s">
        <v>133</v>
      </c>
      <c r="B52" s="2" t="s">
        <v>132</v>
      </c>
      <c r="C52" s="10" t="s">
        <v>256</v>
      </c>
      <c r="D52" s="8">
        <v>4460</v>
      </c>
      <c r="E52" s="8">
        <v>4940</v>
      </c>
      <c r="F52" s="8">
        <v>480</v>
      </c>
      <c r="G52" s="8">
        <v>1108</v>
      </c>
      <c r="H52" s="8">
        <v>1588</v>
      </c>
      <c r="J52"/>
      <c r="K52"/>
      <c r="L52"/>
      <c r="M52"/>
      <c r="N52"/>
      <c r="O52"/>
    </row>
    <row r="53" spans="1:15">
      <c r="A53" s="5" t="s">
        <v>64</v>
      </c>
      <c r="B53" s="2" t="s">
        <v>63</v>
      </c>
      <c r="C53" s="10" t="s">
        <v>256</v>
      </c>
      <c r="D53" s="8">
        <v>3573</v>
      </c>
      <c r="E53" s="8">
        <v>3829</v>
      </c>
      <c r="F53" s="8">
        <v>256</v>
      </c>
      <c r="G53" s="8">
        <v>859</v>
      </c>
      <c r="H53" s="8">
        <v>1115</v>
      </c>
      <c r="J53"/>
      <c r="K53"/>
      <c r="L53"/>
      <c r="M53"/>
      <c r="N53"/>
      <c r="O53"/>
    </row>
    <row r="54" spans="1:15">
      <c r="A54" s="5" t="s">
        <v>73</v>
      </c>
      <c r="B54" s="2" t="s">
        <v>72</v>
      </c>
      <c r="C54" s="10" t="s">
        <v>256</v>
      </c>
      <c r="D54" s="8">
        <v>32212</v>
      </c>
      <c r="E54" s="8">
        <v>35037</v>
      </c>
      <c r="F54" s="8">
        <v>2825</v>
      </c>
      <c r="G54" s="8">
        <v>6337</v>
      </c>
      <c r="H54" s="8">
        <v>9162</v>
      </c>
      <c r="J54"/>
      <c r="K54"/>
      <c r="L54"/>
      <c r="M54"/>
      <c r="N54"/>
      <c r="O54"/>
    </row>
    <row r="55" spans="1:15">
      <c r="A55" s="5" t="s">
        <v>145</v>
      </c>
      <c r="B55" s="2" t="s">
        <v>144</v>
      </c>
      <c r="C55" s="10" t="s">
        <v>256</v>
      </c>
      <c r="D55" s="8">
        <v>9729</v>
      </c>
      <c r="E55" s="8">
        <v>10324</v>
      </c>
      <c r="F55" s="8">
        <v>595</v>
      </c>
      <c r="G55" s="8">
        <v>2523</v>
      </c>
      <c r="H55" s="8">
        <v>3118</v>
      </c>
      <c r="J55"/>
      <c r="K55"/>
      <c r="L55"/>
      <c r="M55"/>
      <c r="N55"/>
      <c r="O55"/>
    </row>
    <row r="56" spans="1:15">
      <c r="A56" s="5" t="s">
        <v>154</v>
      </c>
      <c r="B56" s="2" t="s">
        <v>153</v>
      </c>
      <c r="C56" s="10" t="s">
        <v>256</v>
      </c>
      <c r="D56" s="8">
        <v>7758</v>
      </c>
      <c r="E56" s="8">
        <v>8331</v>
      </c>
      <c r="F56" s="8">
        <v>573</v>
      </c>
      <c r="G56" s="8">
        <v>1873</v>
      </c>
      <c r="H56" s="8">
        <v>2446</v>
      </c>
      <c r="J56"/>
      <c r="K56"/>
      <c r="L56"/>
      <c r="M56"/>
      <c r="N56"/>
      <c r="O56"/>
    </row>
    <row r="57" spans="1:15">
      <c r="A57" s="5" t="s">
        <v>109</v>
      </c>
      <c r="B57" s="2" t="s">
        <v>108</v>
      </c>
      <c r="C57" s="10" t="s">
        <v>256</v>
      </c>
      <c r="D57" s="8">
        <v>3807</v>
      </c>
      <c r="E57" s="8">
        <v>4075</v>
      </c>
      <c r="F57" s="8">
        <v>268</v>
      </c>
      <c r="G57" s="8">
        <v>1040</v>
      </c>
      <c r="H57" s="8">
        <v>1308</v>
      </c>
      <c r="J57"/>
      <c r="K57"/>
      <c r="L57"/>
      <c r="M57"/>
      <c r="N57"/>
      <c r="O57"/>
    </row>
    <row r="58" spans="1:15">
      <c r="A58" s="5" t="s">
        <v>157</v>
      </c>
      <c r="B58" s="2" t="s">
        <v>156</v>
      </c>
      <c r="C58" s="10" t="s">
        <v>256</v>
      </c>
      <c r="D58" s="8">
        <v>2668</v>
      </c>
      <c r="E58" s="8">
        <v>2786</v>
      </c>
      <c r="F58" s="8">
        <v>118</v>
      </c>
      <c r="G58" s="8">
        <v>565</v>
      </c>
      <c r="H58" s="8">
        <v>683</v>
      </c>
      <c r="J58"/>
      <c r="K58"/>
      <c r="L58"/>
      <c r="M58"/>
      <c r="N58"/>
      <c r="O58"/>
    </row>
    <row r="59" spans="1:15">
      <c r="A59" s="5" t="s">
        <v>85</v>
      </c>
      <c r="B59" s="2" t="s">
        <v>84</v>
      </c>
      <c r="C59" s="10" t="s">
        <v>256</v>
      </c>
      <c r="D59" s="8">
        <v>1590</v>
      </c>
      <c r="E59" s="8">
        <v>1727</v>
      </c>
      <c r="F59" s="8">
        <v>137</v>
      </c>
      <c r="G59" s="8">
        <v>349</v>
      </c>
      <c r="H59" s="8">
        <v>486</v>
      </c>
      <c r="J59"/>
      <c r="K59"/>
      <c r="L59"/>
      <c r="M59"/>
      <c r="N59"/>
      <c r="O59"/>
    </row>
    <row r="60" spans="1:15">
      <c r="A60" s="5" t="s">
        <v>106</v>
      </c>
      <c r="B60" s="2" t="s">
        <v>105</v>
      </c>
      <c r="C60" s="10" t="s">
        <v>256</v>
      </c>
      <c r="D60" s="8">
        <v>2667</v>
      </c>
      <c r="E60" s="8">
        <v>2857</v>
      </c>
      <c r="F60" s="8">
        <v>190</v>
      </c>
      <c r="G60" s="8">
        <v>617</v>
      </c>
      <c r="H60" s="8">
        <v>807</v>
      </c>
      <c r="J60"/>
      <c r="K60"/>
      <c r="L60"/>
      <c r="M60"/>
      <c r="N60"/>
      <c r="O60"/>
    </row>
    <row r="61" spans="1:15">
      <c r="A61" s="5" t="s">
        <v>103</v>
      </c>
      <c r="B61" s="2" t="s">
        <v>102</v>
      </c>
      <c r="C61" s="10" t="s">
        <v>256</v>
      </c>
      <c r="D61" s="8">
        <v>1781</v>
      </c>
      <c r="E61" s="8">
        <v>1999</v>
      </c>
      <c r="F61" s="8">
        <v>218</v>
      </c>
      <c r="G61" s="8">
        <v>557</v>
      </c>
      <c r="H61" s="8">
        <v>775</v>
      </c>
      <c r="J61"/>
      <c r="K61"/>
      <c r="L61"/>
      <c r="M61"/>
      <c r="N61"/>
      <c r="O61"/>
    </row>
    <row r="62" spans="1:15">
      <c r="A62" s="5" t="s">
        <v>151</v>
      </c>
      <c r="B62" s="2" t="s">
        <v>150</v>
      </c>
      <c r="C62" s="10" t="s">
        <v>256</v>
      </c>
      <c r="D62" s="8">
        <v>2912</v>
      </c>
      <c r="E62" s="8">
        <v>3126</v>
      </c>
      <c r="F62" s="8">
        <v>214</v>
      </c>
      <c r="G62" s="8">
        <v>837</v>
      </c>
      <c r="H62" s="8">
        <v>1051</v>
      </c>
      <c r="J62"/>
      <c r="K62"/>
      <c r="L62"/>
      <c r="M62"/>
      <c r="N62"/>
      <c r="O62"/>
    </row>
    <row r="63" spans="1:15">
      <c r="A63" s="5" t="s">
        <v>163</v>
      </c>
      <c r="B63" s="2" t="s">
        <v>162</v>
      </c>
      <c r="C63" s="10" t="s">
        <v>256</v>
      </c>
      <c r="D63" s="8">
        <v>300</v>
      </c>
      <c r="E63" s="8">
        <v>332</v>
      </c>
      <c r="F63" s="8">
        <v>32</v>
      </c>
      <c r="G63" s="8">
        <v>100</v>
      </c>
      <c r="H63" s="8">
        <v>132</v>
      </c>
      <c r="J63"/>
      <c r="K63"/>
      <c r="L63"/>
      <c r="M63"/>
      <c r="N63"/>
      <c r="O63"/>
    </row>
    <row r="64" spans="1:15">
      <c r="A64" s="5" t="s">
        <v>97</v>
      </c>
      <c r="B64" s="2" t="s">
        <v>96</v>
      </c>
      <c r="C64" s="10" t="s">
        <v>256</v>
      </c>
      <c r="D64" s="8">
        <v>5277</v>
      </c>
      <c r="E64" s="8">
        <v>5938</v>
      </c>
      <c r="F64" s="8">
        <v>661</v>
      </c>
      <c r="G64" s="8">
        <v>1716</v>
      </c>
      <c r="H64" s="8">
        <v>2377</v>
      </c>
      <c r="J64"/>
      <c r="K64"/>
      <c r="L64"/>
      <c r="M64"/>
      <c r="N64"/>
      <c r="O64"/>
    </row>
    <row r="65" spans="1:15">
      <c r="A65" s="5" t="s">
        <v>217</v>
      </c>
      <c r="B65" s="2" t="s">
        <v>216</v>
      </c>
      <c r="C65" s="10" t="s">
        <v>256</v>
      </c>
      <c r="D65" s="8">
        <v>607</v>
      </c>
      <c r="E65" s="8">
        <v>677</v>
      </c>
      <c r="F65" s="8">
        <v>70</v>
      </c>
      <c r="G65" s="8">
        <v>134</v>
      </c>
      <c r="H65" s="8">
        <v>204</v>
      </c>
      <c r="J65"/>
      <c r="K65"/>
      <c r="L65"/>
      <c r="M65"/>
      <c r="N65"/>
      <c r="O65"/>
    </row>
    <row r="66" spans="1:15">
      <c r="A66" s="5" t="s">
        <v>285</v>
      </c>
      <c r="B66" s="2" t="s">
        <v>286</v>
      </c>
      <c r="C66" s="10" t="s">
        <v>259</v>
      </c>
      <c r="D66" s="8">
        <v>11837</v>
      </c>
      <c r="E66" s="8">
        <v>13057</v>
      </c>
      <c r="F66" s="8">
        <v>1220</v>
      </c>
      <c r="G66" s="8">
        <v>3144</v>
      </c>
      <c r="H66" s="8">
        <v>4364</v>
      </c>
      <c r="J66"/>
      <c r="K66"/>
      <c r="L66"/>
      <c r="M66"/>
      <c r="N66"/>
      <c r="O66"/>
    </row>
    <row r="67" spans="1:15">
      <c r="A67" s="5" t="s">
        <v>287</v>
      </c>
      <c r="B67" s="2" t="s">
        <v>288</v>
      </c>
      <c r="C67" s="10" t="s">
        <v>259</v>
      </c>
      <c r="D67" s="8">
        <v>2310</v>
      </c>
      <c r="E67" s="8">
        <v>2502</v>
      </c>
      <c r="F67" s="8">
        <v>192</v>
      </c>
      <c r="G67" s="8">
        <v>439</v>
      </c>
      <c r="H67" s="8">
        <v>631</v>
      </c>
      <c r="J67"/>
      <c r="K67"/>
      <c r="L67"/>
      <c r="M67"/>
      <c r="N67"/>
      <c r="O67"/>
    </row>
    <row r="68" spans="1:15">
      <c r="A68" s="5" t="s">
        <v>289</v>
      </c>
      <c r="B68" s="2" t="s">
        <v>290</v>
      </c>
      <c r="C68" s="10" t="s">
        <v>259</v>
      </c>
      <c r="D68" s="8">
        <v>2294</v>
      </c>
      <c r="E68" s="8">
        <v>2458</v>
      </c>
      <c r="F68" s="8">
        <v>164</v>
      </c>
      <c r="G68" s="8">
        <v>474</v>
      </c>
      <c r="H68" s="8">
        <v>638</v>
      </c>
      <c r="J68"/>
      <c r="K68"/>
      <c r="L68"/>
      <c r="M68"/>
      <c r="N68"/>
      <c r="O68"/>
    </row>
    <row r="69" spans="1:15">
      <c r="A69" s="5" t="s">
        <v>139</v>
      </c>
      <c r="B69" s="2" t="s">
        <v>138</v>
      </c>
      <c r="C69" s="10" t="s">
        <v>256</v>
      </c>
      <c r="D69" s="8">
        <v>1884</v>
      </c>
      <c r="E69" s="8">
        <v>2017</v>
      </c>
      <c r="F69" s="8">
        <v>133</v>
      </c>
      <c r="G69" s="8">
        <v>443</v>
      </c>
      <c r="H69" s="8">
        <v>576</v>
      </c>
      <c r="J69"/>
      <c r="K69"/>
      <c r="L69"/>
      <c r="M69"/>
      <c r="N69"/>
      <c r="O69"/>
    </row>
    <row r="70" spans="1:15">
      <c r="A70" s="5" t="s">
        <v>76</v>
      </c>
      <c r="B70" s="2" t="s">
        <v>75</v>
      </c>
      <c r="C70" s="10" t="s">
        <v>256</v>
      </c>
      <c r="D70" s="8">
        <v>3902</v>
      </c>
      <c r="E70" s="8">
        <v>4187</v>
      </c>
      <c r="F70" s="8">
        <v>285</v>
      </c>
      <c r="G70" s="8">
        <v>1061</v>
      </c>
      <c r="H70" s="8">
        <v>1346</v>
      </c>
      <c r="J70"/>
      <c r="K70"/>
      <c r="L70"/>
      <c r="M70"/>
      <c r="N70"/>
      <c r="O70"/>
    </row>
    <row r="71" spans="1:15">
      <c r="A71" s="5" t="s">
        <v>79</v>
      </c>
      <c r="B71" s="2" t="s">
        <v>78</v>
      </c>
      <c r="C71" s="10" t="s">
        <v>256</v>
      </c>
      <c r="D71" s="8">
        <v>2707</v>
      </c>
      <c r="E71" s="8">
        <v>2977</v>
      </c>
      <c r="F71" s="8">
        <v>270</v>
      </c>
      <c r="G71" s="8">
        <v>748</v>
      </c>
      <c r="H71" s="8">
        <v>1018</v>
      </c>
      <c r="J71"/>
      <c r="K71"/>
      <c r="L71"/>
      <c r="M71"/>
      <c r="N71"/>
      <c r="O71"/>
    </row>
    <row r="72" spans="1:15">
      <c r="A72" s="5" t="s">
        <v>121</v>
      </c>
      <c r="B72" s="2" t="s">
        <v>120</v>
      </c>
      <c r="C72" s="10" t="s">
        <v>256</v>
      </c>
      <c r="D72" s="8">
        <v>5898</v>
      </c>
      <c r="E72" s="8">
        <v>6401</v>
      </c>
      <c r="F72" s="8">
        <v>503</v>
      </c>
      <c r="G72" s="8">
        <v>1121</v>
      </c>
      <c r="H72" s="8">
        <v>1624</v>
      </c>
      <c r="J72"/>
      <c r="K72"/>
      <c r="L72"/>
      <c r="M72"/>
      <c r="N72"/>
      <c r="O72"/>
    </row>
    <row r="73" spans="1:15">
      <c r="A73" s="5" t="s">
        <v>202</v>
      </c>
      <c r="B73" s="2" t="s">
        <v>201</v>
      </c>
      <c r="C73" s="10" t="s">
        <v>256</v>
      </c>
      <c r="D73" s="8">
        <v>1509</v>
      </c>
      <c r="E73" s="8">
        <v>1576</v>
      </c>
      <c r="F73" s="8">
        <v>67</v>
      </c>
      <c r="G73" s="8">
        <v>346</v>
      </c>
      <c r="H73" s="8">
        <v>413</v>
      </c>
      <c r="J73"/>
      <c r="K73"/>
      <c r="L73"/>
      <c r="M73"/>
      <c r="N73"/>
      <c r="O73"/>
    </row>
    <row r="74" spans="1:15">
      <c r="A74" s="5" t="s">
        <v>184</v>
      </c>
      <c r="B74" s="2" t="s">
        <v>183</v>
      </c>
      <c r="C74" s="10" t="s">
        <v>256</v>
      </c>
      <c r="D74" s="8">
        <v>1542</v>
      </c>
      <c r="E74" s="8">
        <v>1625</v>
      </c>
      <c r="F74" s="8">
        <v>83</v>
      </c>
      <c r="G74" s="8">
        <v>254</v>
      </c>
      <c r="H74" s="8">
        <v>337</v>
      </c>
      <c r="J74"/>
      <c r="K74"/>
      <c r="L74"/>
      <c r="M74"/>
      <c r="N74"/>
      <c r="O74"/>
    </row>
    <row r="75" spans="1:15">
      <c r="A75" s="5" t="s">
        <v>291</v>
      </c>
      <c r="B75" s="2" t="s">
        <v>292</v>
      </c>
      <c r="C75" s="10" t="s">
        <v>259</v>
      </c>
      <c r="D75" s="8">
        <v>3191</v>
      </c>
      <c r="E75" s="8">
        <v>3493</v>
      </c>
      <c r="F75" s="8">
        <v>302</v>
      </c>
      <c r="G75" s="8">
        <v>882</v>
      </c>
      <c r="H75" s="8">
        <v>1184</v>
      </c>
      <c r="J75"/>
      <c r="K75"/>
      <c r="L75"/>
      <c r="M75"/>
      <c r="N75"/>
      <c r="O75"/>
    </row>
    <row r="76" spans="1:15">
      <c r="A76" s="5" t="s">
        <v>293</v>
      </c>
      <c r="B76" s="2" t="s">
        <v>294</v>
      </c>
      <c r="C76" s="10" t="s">
        <v>259</v>
      </c>
      <c r="D76" s="8">
        <v>3564</v>
      </c>
      <c r="E76" s="8">
        <v>3815</v>
      </c>
      <c r="F76" s="8">
        <v>251</v>
      </c>
      <c r="G76" s="8">
        <v>1040</v>
      </c>
      <c r="H76" s="8">
        <v>1291</v>
      </c>
      <c r="J76"/>
      <c r="K76"/>
      <c r="L76"/>
      <c r="M76"/>
      <c r="N76"/>
      <c r="O76"/>
    </row>
    <row r="77" spans="1:15">
      <c r="A77" s="5" t="s">
        <v>295</v>
      </c>
      <c r="B77" s="2" t="s">
        <v>296</v>
      </c>
      <c r="C77" s="10" t="s">
        <v>259</v>
      </c>
      <c r="D77" s="8">
        <v>2666</v>
      </c>
      <c r="E77" s="8">
        <v>2817</v>
      </c>
      <c r="F77" s="8">
        <v>151</v>
      </c>
      <c r="G77" s="8">
        <v>697</v>
      </c>
      <c r="H77" s="8">
        <v>848</v>
      </c>
      <c r="J77"/>
      <c r="K77"/>
      <c r="L77"/>
      <c r="M77"/>
      <c r="N77"/>
      <c r="O77"/>
    </row>
    <row r="78" spans="1:15">
      <c r="A78" s="5" t="s">
        <v>91</v>
      </c>
      <c r="B78" s="2" t="s">
        <v>90</v>
      </c>
      <c r="C78" s="10" t="s">
        <v>256</v>
      </c>
      <c r="D78" s="8">
        <v>4429</v>
      </c>
      <c r="E78" s="8">
        <v>4935</v>
      </c>
      <c r="F78" s="8">
        <v>506</v>
      </c>
      <c r="G78" s="8">
        <v>1177</v>
      </c>
      <c r="H78" s="8">
        <v>1683</v>
      </c>
      <c r="J78"/>
      <c r="K78"/>
      <c r="L78"/>
      <c r="M78"/>
      <c r="N78"/>
      <c r="O78"/>
    </row>
    <row r="79" spans="1:15">
      <c r="A79" s="5" t="s">
        <v>100</v>
      </c>
      <c r="B79" s="2" t="s">
        <v>99</v>
      </c>
      <c r="C79" s="10" t="s">
        <v>256</v>
      </c>
      <c r="D79" s="8">
        <v>12223</v>
      </c>
      <c r="E79" s="8">
        <v>13588</v>
      </c>
      <c r="F79" s="8">
        <v>1365</v>
      </c>
      <c r="G79" s="8">
        <v>3487</v>
      </c>
      <c r="H79" s="8">
        <v>4852</v>
      </c>
      <c r="J79"/>
      <c r="K79"/>
      <c r="L79"/>
      <c r="M79"/>
      <c r="N79"/>
      <c r="O79"/>
    </row>
    <row r="80" spans="1:15">
      <c r="A80" s="5" t="s">
        <v>148</v>
      </c>
      <c r="B80" s="2" t="s">
        <v>147</v>
      </c>
      <c r="C80" s="10" t="s">
        <v>256</v>
      </c>
      <c r="D80" s="8">
        <v>2671</v>
      </c>
      <c r="E80" s="8">
        <v>2920</v>
      </c>
      <c r="F80" s="8">
        <v>249</v>
      </c>
      <c r="G80" s="8">
        <v>787</v>
      </c>
      <c r="H80" s="8">
        <v>1036</v>
      </c>
      <c r="J80"/>
      <c r="K80"/>
      <c r="L80"/>
      <c r="M80"/>
      <c r="N80"/>
      <c r="O80"/>
    </row>
    <row r="81" spans="1:15">
      <c r="A81" s="5" t="s">
        <v>297</v>
      </c>
      <c r="B81" s="2" t="s">
        <v>298</v>
      </c>
      <c r="C81" s="10" t="s">
        <v>259</v>
      </c>
      <c r="D81" s="8">
        <v>4010</v>
      </c>
      <c r="E81" s="8">
        <v>4393</v>
      </c>
      <c r="F81" s="8">
        <v>383</v>
      </c>
      <c r="G81" s="8">
        <v>1353</v>
      </c>
      <c r="H81" s="8">
        <v>1736</v>
      </c>
      <c r="J81"/>
      <c r="K81"/>
      <c r="L81"/>
      <c r="M81"/>
      <c r="N81"/>
      <c r="O81"/>
    </row>
    <row r="82" spans="1:15">
      <c r="A82" s="5" t="s">
        <v>299</v>
      </c>
      <c r="B82" s="2" t="s">
        <v>300</v>
      </c>
      <c r="C82" s="10" t="s">
        <v>259</v>
      </c>
      <c r="D82" s="8">
        <v>7091</v>
      </c>
      <c r="E82" s="8">
        <v>8438</v>
      </c>
      <c r="F82" s="8">
        <v>1347</v>
      </c>
      <c r="G82" s="8">
        <v>1697</v>
      </c>
      <c r="H82" s="8">
        <v>3044</v>
      </c>
      <c r="J82"/>
      <c r="K82"/>
      <c r="L82"/>
      <c r="M82"/>
      <c r="N82"/>
      <c r="O82"/>
    </row>
    <row r="83" spans="1:15">
      <c r="A83" s="5" t="s">
        <v>241</v>
      </c>
      <c r="B83" s="2" t="s">
        <v>240</v>
      </c>
      <c r="C83" s="10" t="s">
        <v>256</v>
      </c>
      <c r="D83" s="8">
        <v>330</v>
      </c>
      <c r="E83" s="8">
        <v>342</v>
      </c>
      <c r="F83" s="8">
        <v>12</v>
      </c>
      <c r="G83" s="8">
        <v>91</v>
      </c>
      <c r="H83" s="8">
        <v>103</v>
      </c>
      <c r="J83"/>
      <c r="K83"/>
      <c r="L83"/>
      <c r="M83"/>
      <c r="N83"/>
      <c r="O83"/>
    </row>
    <row r="84" spans="1:15">
      <c r="A84" s="5" t="s">
        <v>301</v>
      </c>
      <c r="B84" s="2" t="s">
        <v>302</v>
      </c>
      <c r="C84" s="10" t="s">
        <v>259</v>
      </c>
      <c r="D84" s="8">
        <v>2811</v>
      </c>
      <c r="E84" s="8">
        <v>3463</v>
      </c>
      <c r="F84" s="8">
        <v>652</v>
      </c>
      <c r="G84" s="8">
        <v>693</v>
      </c>
      <c r="H84" s="8">
        <v>1345</v>
      </c>
      <c r="J84"/>
      <c r="K84"/>
      <c r="L84"/>
      <c r="M84"/>
      <c r="N84"/>
      <c r="O84"/>
    </row>
    <row r="85" spans="1:15">
      <c r="A85" s="5" t="s">
        <v>214</v>
      </c>
      <c r="B85" s="2" t="s">
        <v>213</v>
      </c>
      <c r="C85" s="10" t="s">
        <v>256</v>
      </c>
      <c r="D85" s="8">
        <v>3503</v>
      </c>
      <c r="E85" s="8">
        <v>3768</v>
      </c>
      <c r="F85" s="8">
        <v>265</v>
      </c>
      <c r="G85" s="8">
        <v>1197</v>
      </c>
      <c r="H85" s="8">
        <v>1462</v>
      </c>
      <c r="J85"/>
      <c r="K85"/>
      <c r="L85"/>
      <c r="M85"/>
      <c r="N85"/>
      <c r="O85"/>
    </row>
    <row r="86" spans="1:15">
      <c r="A86" s="5" t="s">
        <v>223</v>
      </c>
      <c r="B86" s="2" t="s">
        <v>222</v>
      </c>
      <c r="C86" s="10" t="s">
        <v>256</v>
      </c>
      <c r="D86" s="8">
        <v>4203</v>
      </c>
      <c r="E86" s="8">
        <v>4596</v>
      </c>
      <c r="F86" s="8">
        <v>393</v>
      </c>
      <c r="G86" s="8">
        <v>1147</v>
      </c>
      <c r="H86" s="8">
        <v>1540</v>
      </c>
      <c r="J86"/>
      <c r="K86"/>
      <c r="L86"/>
      <c r="M86"/>
      <c r="N86"/>
      <c r="O86"/>
    </row>
    <row r="87" spans="1:15">
      <c r="A87" s="5" t="s">
        <v>136</v>
      </c>
      <c r="B87" s="2" t="s">
        <v>135</v>
      </c>
      <c r="C87" s="10" t="s">
        <v>256</v>
      </c>
      <c r="D87" s="8">
        <v>5474</v>
      </c>
      <c r="E87" s="8">
        <v>6116</v>
      </c>
      <c r="F87" s="8">
        <v>642</v>
      </c>
      <c r="G87" s="8">
        <v>1299</v>
      </c>
      <c r="H87" s="8">
        <v>1941</v>
      </c>
      <c r="J87"/>
      <c r="K87"/>
      <c r="L87"/>
      <c r="M87"/>
      <c r="N87"/>
      <c r="O87"/>
    </row>
    <row r="88" spans="1:15">
      <c r="A88" s="5" t="s">
        <v>303</v>
      </c>
      <c r="B88" s="2" t="s">
        <v>304</v>
      </c>
      <c r="C88" s="10" t="s">
        <v>259</v>
      </c>
      <c r="D88" s="8">
        <v>2461</v>
      </c>
      <c r="E88" s="8">
        <v>2900</v>
      </c>
      <c r="F88" s="8">
        <v>439</v>
      </c>
      <c r="G88" s="8">
        <v>516</v>
      </c>
      <c r="H88" s="8">
        <v>955</v>
      </c>
      <c r="J88"/>
      <c r="K88"/>
      <c r="L88"/>
      <c r="M88"/>
      <c r="N88"/>
      <c r="O88"/>
    </row>
    <row r="89" spans="1:15">
      <c r="A89" s="5" t="s">
        <v>235</v>
      </c>
      <c r="B89" s="2" t="s">
        <v>234</v>
      </c>
      <c r="C89" s="10" t="s">
        <v>256</v>
      </c>
      <c r="D89" s="8">
        <v>2768</v>
      </c>
      <c r="E89" s="8">
        <v>3185</v>
      </c>
      <c r="F89" s="8">
        <v>417</v>
      </c>
      <c r="G89" s="8">
        <v>717</v>
      </c>
      <c r="H89" s="8">
        <v>1134</v>
      </c>
      <c r="J89"/>
      <c r="K89"/>
      <c r="L89"/>
      <c r="M89"/>
      <c r="N89"/>
      <c r="O89"/>
    </row>
    <row r="90" spans="1:15">
      <c r="A90" s="5" t="s">
        <v>181</v>
      </c>
      <c r="B90" s="2" t="s">
        <v>180</v>
      </c>
      <c r="C90" s="10" t="s">
        <v>256</v>
      </c>
      <c r="D90" s="8">
        <v>2969</v>
      </c>
      <c r="E90" s="8">
        <v>3238</v>
      </c>
      <c r="F90" s="8">
        <v>269</v>
      </c>
      <c r="G90" s="8">
        <v>758</v>
      </c>
      <c r="H90" s="8">
        <v>1027</v>
      </c>
      <c r="J90"/>
      <c r="K90"/>
      <c r="L90"/>
      <c r="M90"/>
      <c r="N90"/>
      <c r="O90"/>
    </row>
    <row r="91" spans="1:15">
      <c r="A91" s="5" t="s">
        <v>305</v>
      </c>
      <c r="B91" s="2" t="s">
        <v>306</v>
      </c>
      <c r="C91" s="10" t="s">
        <v>259</v>
      </c>
      <c r="D91" s="8">
        <v>2800</v>
      </c>
      <c r="E91" s="8">
        <v>3093</v>
      </c>
      <c r="F91" s="8">
        <v>293</v>
      </c>
      <c r="G91" s="8">
        <v>846</v>
      </c>
      <c r="H91" s="8">
        <v>1139</v>
      </c>
      <c r="J91"/>
      <c r="K91"/>
      <c r="L91"/>
      <c r="M91"/>
      <c r="N91"/>
      <c r="O91"/>
    </row>
    <row r="92" spans="1:15">
      <c r="A92" s="5" t="s">
        <v>307</v>
      </c>
      <c r="B92" s="2" t="s">
        <v>308</v>
      </c>
      <c r="C92" s="10" t="s">
        <v>259</v>
      </c>
      <c r="D92" s="8">
        <v>6123</v>
      </c>
      <c r="E92" s="8">
        <v>6604</v>
      </c>
      <c r="F92" s="8">
        <v>481</v>
      </c>
      <c r="G92" s="8">
        <v>1855</v>
      </c>
      <c r="H92" s="8">
        <v>2336</v>
      </c>
      <c r="J92"/>
      <c r="K92"/>
      <c r="L92"/>
      <c r="M92"/>
      <c r="N92"/>
      <c r="O92"/>
    </row>
    <row r="93" spans="1:15">
      <c r="A93" s="5" t="s">
        <v>309</v>
      </c>
      <c r="B93" s="2" t="s">
        <v>310</v>
      </c>
      <c r="C93" s="10" t="s">
        <v>259</v>
      </c>
      <c r="D93" s="8">
        <v>2416</v>
      </c>
      <c r="E93" s="8">
        <v>2672</v>
      </c>
      <c r="F93" s="8">
        <v>256</v>
      </c>
      <c r="G93" s="8">
        <v>703</v>
      </c>
      <c r="H93" s="8">
        <v>959</v>
      </c>
      <c r="J93"/>
      <c r="K93"/>
      <c r="L93"/>
      <c r="M93"/>
      <c r="N93"/>
      <c r="O93"/>
    </row>
    <row r="94" spans="1:15">
      <c r="A94" s="5" t="s">
        <v>311</v>
      </c>
      <c r="B94" s="2" t="s">
        <v>312</v>
      </c>
      <c r="C94" s="10" t="s">
        <v>259</v>
      </c>
      <c r="D94" s="8">
        <v>3244</v>
      </c>
      <c r="E94" s="8">
        <v>3373</v>
      </c>
      <c r="F94" s="8">
        <v>129</v>
      </c>
      <c r="G94" s="8">
        <v>767</v>
      </c>
      <c r="H94" s="8">
        <v>896</v>
      </c>
      <c r="J94"/>
      <c r="K94"/>
      <c r="L94"/>
      <c r="M94"/>
      <c r="N94"/>
      <c r="O94"/>
    </row>
    <row r="95" spans="1:15">
      <c r="A95" s="5" t="s">
        <v>232</v>
      </c>
      <c r="B95" s="2" t="s">
        <v>231</v>
      </c>
      <c r="C95" s="10" t="s">
        <v>256</v>
      </c>
      <c r="D95" s="8">
        <v>762</v>
      </c>
      <c r="E95" s="8">
        <v>774</v>
      </c>
      <c r="F95" s="8">
        <v>12</v>
      </c>
      <c r="G95" s="8">
        <v>131</v>
      </c>
      <c r="H95" s="8">
        <v>143</v>
      </c>
      <c r="J95"/>
      <c r="K95"/>
      <c r="L95"/>
      <c r="M95"/>
      <c r="N95"/>
      <c r="O95"/>
    </row>
    <row r="96" spans="1:15">
      <c r="A96" s="5" t="s">
        <v>313</v>
      </c>
      <c r="B96" s="2" t="s">
        <v>314</v>
      </c>
      <c r="C96" s="10" t="s">
        <v>259</v>
      </c>
      <c r="D96" s="8">
        <v>11080</v>
      </c>
      <c r="E96" s="8">
        <v>11432</v>
      </c>
      <c r="F96" s="8">
        <v>352</v>
      </c>
      <c r="G96" s="8">
        <v>2926</v>
      </c>
      <c r="H96" s="8">
        <v>3278</v>
      </c>
      <c r="J96"/>
      <c r="K96"/>
      <c r="L96"/>
      <c r="M96"/>
      <c r="N96"/>
      <c r="O96"/>
    </row>
    <row r="97" spans="1:15">
      <c r="A97" s="5" t="s">
        <v>315</v>
      </c>
      <c r="B97" s="2" t="s">
        <v>316</v>
      </c>
      <c r="C97" s="10" t="s">
        <v>259</v>
      </c>
      <c r="D97" s="8">
        <v>2335</v>
      </c>
      <c r="E97" s="8">
        <v>2384</v>
      </c>
      <c r="F97" s="8">
        <v>49</v>
      </c>
      <c r="G97" s="8">
        <v>800</v>
      </c>
      <c r="H97" s="8">
        <v>849</v>
      </c>
      <c r="J97"/>
      <c r="K97"/>
      <c r="L97"/>
      <c r="M97"/>
      <c r="N97"/>
      <c r="O97"/>
    </row>
    <row r="98" spans="1:15">
      <c r="A98" s="5" t="s">
        <v>317</v>
      </c>
      <c r="B98" s="2" t="s">
        <v>318</v>
      </c>
      <c r="C98" s="10" t="s">
        <v>259</v>
      </c>
      <c r="D98" s="8">
        <v>4816</v>
      </c>
      <c r="E98" s="8">
        <v>4968</v>
      </c>
      <c r="F98" s="8">
        <v>152</v>
      </c>
      <c r="G98" s="8">
        <v>682</v>
      </c>
      <c r="H98" s="8">
        <v>834</v>
      </c>
      <c r="J98"/>
      <c r="K98"/>
      <c r="L98"/>
      <c r="M98"/>
      <c r="N98"/>
      <c r="O98"/>
    </row>
    <row r="99" spans="1:15">
      <c r="A99" s="5" t="s">
        <v>190</v>
      </c>
      <c r="B99" s="2" t="s">
        <v>189</v>
      </c>
      <c r="C99" s="10" t="s">
        <v>256</v>
      </c>
      <c r="D99" s="8">
        <v>1765</v>
      </c>
      <c r="E99" s="8">
        <v>1850</v>
      </c>
      <c r="F99" s="8">
        <v>85</v>
      </c>
      <c r="G99" s="8">
        <v>611</v>
      </c>
      <c r="H99" s="8">
        <v>696</v>
      </c>
      <c r="J99"/>
      <c r="K99"/>
      <c r="L99"/>
      <c r="M99"/>
      <c r="N99"/>
      <c r="O99"/>
    </row>
    <row r="100" spans="1:15">
      <c r="A100" s="5" t="s">
        <v>196</v>
      </c>
      <c r="B100" s="2" t="s">
        <v>195</v>
      </c>
      <c r="C100" s="10" t="s">
        <v>256</v>
      </c>
      <c r="D100" s="8">
        <v>5205</v>
      </c>
      <c r="E100" s="8">
        <v>5332</v>
      </c>
      <c r="F100" s="8">
        <v>127</v>
      </c>
      <c r="G100" s="8">
        <v>1946</v>
      </c>
      <c r="H100" s="8">
        <v>2073</v>
      </c>
      <c r="J100"/>
      <c r="K100"/>
      <c r="L100"/>
      <c r="M100"/>
      <c r="N100"/>
      <c r="O100"/>
    </row>
    <row r="101" spans="1:15">
      <c r="A101" s="5" t="s">
        <v>319</v>
      </c>
      <c r="B101" s="2" t="s">
        <v>320</v>
      </c>
      <c r="C101" s="10" t="s">
        <v>259</v>
      </c>
      <c r="D101" s="8">
        <v>5735</v>
      </c>
      <c r="E101" s="8">
        <v>6252</v>
      </c>
      <c r="F101" s="8">
        <v>517</v>
      </c>
      <c r="G101" s="8">
        <v>1432</v>
      </c>
      <c r="H101" s="8">
        <v>1949</v>
      </c>
      <c r="J101"/>
      <c r="K101"/>
      <c r="L101"/>
      <c r="M101"/>
      <c r="N101"/>
      <c r="O101"/>
    </row>
    <row r="102" spans="1:15">
      <c r="A102" s="5" t="s">
        <v>321</v>
      </c>
      <c r="B102" s="2" t="s">
        <v>322</v>
      </c>
      <c r="C102" s="10" t="s">
        <v>259</v>
      </c>
      <c r="D102" s="8">
        <v>2560</v>
      </c>
      <c r="E102" s="8">
        <v>2756</v>
      </c>
      <c r="F102" s="8">
        <v>196</v>
      </c>
      <c r="G102" s="8">
        <v>736</v>
      </c>
      <c r="H102" s="8">
        <v>932</v>
      </c>
      <c r="J102"/>
      <c r="K102"/>
      <c r="L102"/>
      <c r="M102"/>
      <c r="N102"/>
      <c r="O102"/>
    </row>
    <row r="103" spans="1:15">
      <c r="A103" s="5" t="s">
        <v>323</v>
      </c>
      <c r="B103" s="2" t="s">
        <v>324</v>
      </c>
      <c r="C103" s="10" t="s">
        <v>259</v>
      </c>
      <c r="D103" s="8">
        <v>2495</v>
      </c>
      <c r="E103" s="8">
        <v>2568</v>
      </c>
      <c r="F103" s="8">
        <v>73</v>
      </c>
      <c r="G103" s="8">
        <v>413</v>
      </c>
      <c r="H103" s="8">
        <v>486</v>
      </c>
      <c r="J103"/>
      <c r="K103"/>
      <c r="L103"/>
      <c r="M103"/>
      <c r="N103"/>
      <c r="O103"/>
    </row>
    <row r="104" spans="1:15">
      <c r="A104" s="5" t="s">
        <v>118</v>
      </c>
      <c r="B104" s="2" t="s">
        <v>117</v>
      </c>
      <c r="C104" s="10" t="s">
        <v>256</v>
      </c>
      <c r="D104" s="8">
        <v>1778</v>
      </c>
      <c r="E104" s="8">
        <v>1737</v>
      </c>
      <c r="F104" s="8">
        <v>-41</v>
      </c>
      <c r="G104" s="8">
        <v>354</v>
      </c>
      <c r="H104" s="8">
        <v>313</v>
      </c>
      <c r="J104"/>
      <c r="K104"/>
      <c r="L104"/>
      <c r="M104"/>
      <c r="N104"/>
      <c r="O104"/>
    </row>
    <row r="105" spans="1:15">
      <c r="A105" s="5" t="s">
        <v>325</v>
      </c>
      <c r="B105" s="2" t="s">
        <v>326</v>
      </c>
      <c r="C105" s="10" t="s">
        <v>259</v>
      </c>
      <c r="D105" s="8">
        <v>2409</v>
      </c>
      <c r="E105" s="8">
        <v>2496</v>
      </c>
      <c r="F105" s="8">
        <v>87</v>
      </c>
      <c r="G105" s="8">
        <v>498</v>
      </c>
      <c r="H105" s="8">
        <v>585</v>
      </c>
      <c r="J105"/>
      <c r="K105"/>
      <c r="L105"/>
      <c r="M105"/>
      <c r="N105"/>
      <c r="O105"/>
    </row>
    <row r="106" spans="1:15">
      <c r="A106" s="5" t="s">
        <v>142</v>
      </c>
      <c r="B106" s="2" t="s">
        <v>141</v>
      </c>
      <c r="C106" s="10" t="s">
        <v>256</v>
      </c>
      <c r="D106" s="8">
        <v>1981</v>
      </c>
      <c r="E106" s="8">
        <v>2068</v>
      </c>
      <c r="F106" s="8">
        <v>87</v>
      </c>
      <c r="G106" s="8">
        <v>374</v>
      </c>
      <c r="H106" s="8">
        <v>461</v>
      </c>
      <c r="J106"/>
      <c r="K106"/>
      <c r="L106"/>
      <c r="M106"/>
      <c r="N106"/>
      <c r="O106"/>
    </row>
    <row r="107" spans="1:15">
      <c r="A107" s="5" t="s">
        <v>327</v>
      </c>
      <c r="B107" s="2" t="s">
        <v>328</v>
      </c>
      <c r="C107" s="10" t="s">
        <v>259</v>
      </c>
      <c r="D107" s="8">
        <v>3929</v>
      </c>
      <c r="E107" s="8">
        <v>4315</v>
      </c>
      <c r="F107" s="8">
        <v>386</v>
      </c>
      <c r="G107" s="8">
        <v>640</v>
      </c>
      <c r="H107" s="8">
        <v>1026</v>
      </c>
      <c r="J107"/>
      <c r="K107"/>
      <c r="L107"/>
      <c r="M107"/>
      <c r="N107"/>
      <c r="O107"/>
    </row>
    <row r="108" spans="1:15">
      <c r="A108" s="5" t="s">
        <v>329</v>
      </c>
      <c r="B108" s="2" t="s">
        <v>330</v>
      </c>
      <c r="C108" s="10" t="s">
        <v>259</v>
      </c>
      <c r="D108" s="8">
        <v>2514</v>
      </c>
      <c r="E108" s="8">
        <v>2480</v>
      </c>
      <c r="F108" s="8">
        <v>-34</v>
      </c>
      <c r="G108" s="8">
        <v>897</v>
      </c>
      <c r="H108" s="8">
        <v>863</v>
      </c>
      <c r="J108"/>
      <c r="K108"/>
      <c r="L108"/>
      <c r="M108"/>
      <c r="N108"/>
      <c r="O108"/>
    </row>
    <row r="109" spans="1:15">
      <c r="A109" s="5" t="s">
        <v>331</v>
      </c>
      <c r="B109" s="2" t="s">
        <v>332</v>
      </c>
      <c r="C109" s="10" t="s">
        <v>259</v>
      </c>
      <c r="D109" s="8">
        <v>4192</v>
      </c>
      <c r="E109" s="8">
        <v>4470</v>
      </c>
      <c r="F109" s="8">
        <v>278</v>
      </c>
      <c r="G109" s="8">
        <v>1581</v>
      </c>
      <c r="H109" s="8">
        <v>1859</v>
      </c>
      <c r="J109"/>
      <c r="K109"/>
      <c r="L109"/>
      <c r="M109"/>
      <c r="N109"/>
      <c r="O109"/>
    </row>
    <row r="110" spans="1:15">
      <c r="A110" s="5" t="s">
        <v>333</v>
      </c>
      <c r="B110" s="2" t="s">
        <v>334</v>
      </c>
      <c r="C110" s="10" t="s">
        <v>259</v>
      </c>
      <c r="D110" s="8">
        <v>3344</v>
      </c>
      <c r="E110" s="8">
        <v>3064</v>
      </c>
      <c r="F110" s="8">
        <v>-280</v>
      </c>
      <c r="G110" s="8">
        <v>1288</v>
      </c>
      <c r="H110" s="8">
        <v>1008</v>
      </c>
      <c r="J110"/>
      <c r="K110"/>
      <c r="L110"/>
      <c r="M110"/>
      <c r="N110"/>
      <c r="O110"/>
    </row>
    <row r="111" spans="1:15">
      <c r="A111" s="5" t="s">
        <v>335</v>
      </c>
      <c r="B111" s="2" t="s">
        <v>336</v>
      </c>
      <c r="C111" s="10" t="s">
        <v>259</v>
      </c>
      <c r="D111" s="8">
        <v>6838</v>
      </c>
      <c r="E111" s="8">
        <v>7368</v>
      </c>
      <c r="F111" s="8">
        <v>530</v>
      </c>
      <c r="G111" s="8">
        <v>1979</v>
      </c>
      <c r="H111" s="8">
        <v>2509</v>
      </c>
      <c r="J111"/>
      <c r="K111"/>
      <c r="L111"/>
      <c r="M111"/>
      <c r="N111"/>
      <c r="O111"/>
    </row>
    <row r="112" spans="1:15">
      <c r="A112" s="5" t="s">
        <v>70</v>
      </c>
      <c r="B112" s="2" t="s">
        <v>69</v>
      </c>
      <c r="C112" s="10" t="s">
        <v>256</v>
      </c>
      <c r="D112" s="8">
        <v>8044</v>
      </c>
      <c r="E112" s="8">
        <v>8993</v>
      </c>
      <c r="F112" s="8">
        <v>949</v>
      </c>
      <c r="G112" s="8">
        <v>2382</v>
      </c>
      <c r="H112" s="8">
        <v>3331</v>
      </c>
      <c r="J112"/>
      <c r="K112"/>
      <c r="L112"/>
      <c r="M112"/>
      <c r="N112"/>
      <c r="O112"/>
    </row>
    <row r="113" spans="1:15">
      <c r="A113" s="5" t="s">
        <v>337</v>
      </c>
      <c r="B113" s="2" t="s">
        <v>338</v>
      </c>
      <c r="C113" s="10" t="s">
        <v>259</v>
      </c>
      <c r="D113" s="8">
        <v>2134</v>
      </c>
      <c r="E113" s="8">
        <v>2125</v>
      </c>
      <c r="F113" s="8">
        <v>-9</v>
      </c>
      <c r="G113" s="8">
        <v>651</v>
      </c>
      <c r="H113" s="8">
        <v>642</v>
      </c>
      <c r="J113"/>
      <c r="K113"/>
      <c r="L113"/>
      <c r="M113"/>
      <c r="N113"/>
      <c r="O113"/>
    </row>
    <row r="114" spans="1:15">
      <c r="B114" s="2" t="s">
        <v>339</v>
      </c>
      <c r="C114" s="10" t="s">
        <v>259</v>
      </c>
      <c r="D114" s="8">
        <v>161786</v>
      </c>
      <c r="E114" s="8">
        <v>174181</v>
      </c>
      <c r="F114" s="8">
        <v>12395</v>
      </c>
      <c r="G114" s="8">
        <v>43363</v>
      </c>
      <c r="H114" s="8">
        <v>55758</v>
      </c>
      <c r="J114"/>
      <c r="K114"/>
      <c r="L114"/>
      <c r="M114"/>
      <c r="N114"/>
      <c r="O114"/>
    </row>
    <row r="115" spans="1:15">
      <c r="J115"/>
      <c r="K115"/>
      <c r="L115"/>
      <c r="M115"/>
      <c r="N115"/>
      <c r="O115"/>
    </row>
    <row r="116" spans="1:15">
      <c r="J116"/>
      <c r="K116"/>
      <c r="L116"/>
      <c r="M116"/>
      <c r="N116"/>
      <c r="O116"/>
    </row>
    <row r="117" spans="1:15">
      <c r="E117" s="9"/>
      <c r="F117" s="9"/>
      <c r="G117" s="9"/>
      <c r="H117" s="9"/>
      <c r="I117" s="105"/>
      <c r="J117"/>
      <c r="K117"/>
      <c r="L117"/>
      <c r="M117"/>
      <c r="N117"/>
      <c r="O117"/>
    </row>
    <row r="118" spans="1:15">
      <c r="J118"/>
      <c r="K118"/>
      <c r="L118"/>
      <c r="M118"/>
      <c r="N118"/>
      <c r="O118"/>
    </row>
    <row r="119" spans="1:15">
      <c r="J119"/>
      <c r="K119"/>
      <c r="L119"/>
      <c r="M119"/>
      <c r="N119"/>
      <c r="O119"/>
    </row>
    <row r="120" spans="1:15">
      <c r="J120"/>
      <c r="K120"/>
      <c r="L120"/>
      <c r="M120"/>
      <c r="N120"/>
      <c r="O120"/>
    </row>
    <row r="121" spans="1:15">
      <c r="J121"/>
      <c r="K121"/>
      <c r="L121"/>
      <c r="M121"/>
      <c r="N121"/>
      <c r="O121"/>
    </row>
    <row r="122" spans="1:15">
      <c r="J122"/>
      <c r="K122"/>
      <c r="L122"/>
      <c r="M122"/>
      <c r="N122"/>
      <c r="O122"/>
    </row>
    <row r="123" spans="1:15">
      <c r="J123"/>
      <c r="K123"/>
      <c r="L123"/>
      <c r="M123"/>
      <c r="N123"/>
      <c r="O123"/>
    </row>
    <row r="124" spans="1:15">
      <c r="J124"/>
      <c r="K124"/>
      <c r="L124"/>
      <c r="M124"/>
      <c r="N124"/>
      <c r="O124"/>
    </row>
    <row r="125" spans="1:15">
      <c r="J125"/>
      <c r="K125"/>
      <c r="L125"/>
      <c r="M125"/>
      <c r="N125"/>
      <c r="O125"/>
    </row>
    <row r="126" spans="1:15">
      <c r="J126"/>
      <c r="K126"/>
      <c r="L126"/>
      <c r="M126"/>
      <c r="N126"/>
      <c r="O126"/>
    </row>
    <row r="127" spans="1:15">
      <c r="J127"/>
      <c r="K127"/>
      <c r="L127"/>
      <c r="M127"/>
      <c r="N127"/>
      <c r="O127"/>
    </row>
    <row r="128" spans="1:15">
      <c r="J128"/>
      <c r="K128"/>
      <c r="L128"/>
      <c r="M128"/>
      <c r="N128"/>
      <c r="O128"/>
    </row>
    <row r="129" spans="10:15">
      <c r="J129"/>
      <c r="K129"/>
      <c r="L129"/>
      <c r="M129"/>
      <c r="N129"/>
      <c r="O129"/>
    </row>
    <row r="130" spans="10:15">
      <c r="J130"/>
      <c r="K130"/>
      <c r="L130"/>
      <c r="M130"/>
      <c r="N130"/>
      <c r="O130"/>
    </row>
    <row r="131" spans="10:15">
      <c r="J131"/>
      <c r="K131"/>
      <c r="L131"/>
      <c r="M131"/>
      <c r="N131"/>
      <c r="O131"/>
    </row>
    <row r="132" spans="10:15">
      <c r="J132"/>
      <c r="K132"/>
      <c r="L132"/>
      <c r="M132"/>
      <c r="N132"/>
      <c r="O132"/>
    </row>
    <row r="133" spans="10:15">
      <c r="J133"/>
      <c r="K133"/>
      <c r="L133"/>
      <c r="M133"/>
      <c r="N133"/>
      <c r="O133"/>
    </row>
    <row r="134" spans="10:15">
      <c r="J134"/>
      <c r="K134"/>
      <c r="L134"/>
      <c r="M134"/>
      <c r="N134"/>
      <c r="O134"/>
    </row>
    <row r="135" spans="10:15">
      <c r="J135"/>
      <c r="K135"/>
      <c r="L135"/>
      <c r="M135"/>
      <c r="N135"/>
      <c r="O135"/>
    </row>
    <row r="136" spans="10:15">
      <c r="J136"/>
      <c r="K136"/>
      <c r="L136"/>
      <c r="M136"/>
      <c r="N136"/>
      <c r="O136"/>
    </row>
    <row r="137" spans="10:15">
      <c r="J137"/>
      <c r="K137"/>
      <c r="L137"/>
      <c r="M137"/>
      <c r="N137"/>
      <c r="O137"/>
    </row>
    <row r="138" spans="10:15">
      <c r="J138"/>
      <c r="K138"/>
      <c r="L138"/>
      <c r="M138"/>
      <c r="N138"/>
      <c r="O138"/>
    </row>
    <row r="139" spans="10:15">
      <c r="J139"/>
      <c r="K139"/>
      <c r="L139"/>
      <c r="M139"/>
      <c r="N139"/>
      <c r="O139"/>
    </row>
    <row r="140" spans="10:15">
      <c r="J140"/>
      <c r="K140"/>
      <c r="L140"/>
      <c r="M140"/>
      <c r="N140"/>
      <c r="O140"/>
    </row>
    <row r="141" spans="10:15">
      <c r="J141"/>
      <c r="K141"/>
      <c r="L141"/>
      <c r="M141"/>
      <c r="N141"/>
      <c r="O141"/>
    </row>
    <row r="142" spans="10:15">
      <c r="J142"/>
      <c r="K142"/>
      <c r="L142"/>
      <c r="M142"/>
      <c r="N142"/>
      <c r="O142"/>
    </row>
    <row r="143" spans="10:15">
      <c r="J143"/>
      <c r="K143"/>
      <c r="L143"/>
      <c r="M143"/>
      <c r="N143"/>
      <c r="O143"/>
    </row>
    <row r="144" spans="10:15">
      <c r="J144"/>
      <c r="K144"/>
      <c r="L144"/>
      <c r="M144"/>
      <c r="N144"/>
      <c r="O144"/>
    </row>
    <row r="145" spans="10:15">
      <c r="J145"/>
      <c r="K145"/>
      <c r="L145"/>
      <c r="M145"/>
      <c r="N145"/>
      <c r="O145"/>
    </row>
    <row r="146" spans="10:15">
      <c r="J146"/>
      <c r="K146"/>
      <c r="L146"/>
      <c r="M146"/>
      <c r="N146"/>
      <c r="O146"/>
    </row>
    <row r="147" spans="10:15">
      <c r="J147"/>
      <c r="K147"/>
      <c r="L147"/>
      <c r="M147"/>
      <c r="N147"/>
      <c r="O147"/>
    </row>
    <row r="148" spans="10:15">
      <c r="J148"/>
      <c r="K148"/>
      <c r="L148"/>
      <c r="M148"/>
      <c r="N148"/>
      <c r="O148"/>
    </row>
    <row r="149" spans="10:15">
      <c r="J149"/>
      <c r="K149"/>
      <c r="L149"/>
      <c r="M149"/>
      <c r="N149"/>
      <c r="O149"/>
    </row>
    <row r="150" spans="10:15">
      <c r="J150"/>
      <c r="K150"/>
      <c r="L150"/>
      <c r="M150"/>
      <c r="N150"/>
      <c r="O150"/>
    </row>
    <row r="151" spans="10:15">
      <c r="J151"/>
      <c r="K151"/>
      <c r="L151"/>
      <c r="M151"/>
      <c r="N151"/>
      <c r="O151"/>
    </row>
    <row r="152" spans="10:15">
      <c r="J152"/>
      <c r="K152"/>
      <c r="L152"/>
      <c r="M152"/>
      <c r="N152"/>
      <c r="O152"/>
    </row>
    <row r="153" spans="10:15">
      <c r="J153"/>
      <c r="K153"/>
      <c r="L153"/>
      <c r="M153"/>
      <c r="N153"/>
      <c r="O153"/>
    </row>
    <row r="154" spans="10:15">
      <c r="J154"/>
      <c r="K154"/>
      <c r="L154"/>
      <c r="M154"/>
      <c r="N154"/>
      <c r="O154"/>
    </row>
    <row r="155" spans="10:15">
      <c r="J155"/>
      <c r="K155"/>
      <c r="L155"/>
      <c r="M155"/>
      <c r="N155"/>
      <c r="O155"/>
    </row>
    <row r="156" spans="10:15">
      <c r="J156"/>
      <c r="K156"/>
      <c r="L156"/>
      <c r="M156"/>
      <c r="N156"/>
      <c r="O156"/>
    </row>
    <row r="157" spans="10:15">
      <c r="J157"/>
      <c r="K157"/>
      <c r="L157"/>
      <c r="M157"/>
      <c r="N157"/>
      <c r="O157"/>
    </row>
    <row r="158" spans="10:15">
      <c r="J158"/>
      <c r="K158"/>
      <c r="L158"/>
      <c r="M158"/>
      <c r="N158"/>
      <c r="O158"/>
    </row>
    <row r="159" spans="10:15">
      <c r="J159"/>
      <c r="K159"/>
      <c r="L159"/>
      <c r="M159"/>
      <c r="N159"/>
      <c r="O159"/>
    </row>
    <row r="160" spans="10:15">
      <c r="J160"/>
      <c r="K160"/>
      <c r="L160"/>
      <c r="M160"/>
      <c r="N160"/>
      <c r="O160"/>
    </row>
    <row r="161" spans="10:15">
      <c r="J161"/>
      <c r="K161"/>
      <c r="L161"/>
      <c r="M161"/>
      <c r="N161"/>
      <c r="O161"/>
    </row>
    <row r="162" spans="10:15">
      <c r="J162"/>
      <c r="K162"/>
      <c r="L162"/>
      <c r="M162"/>
      <c r="N162"/>
      <c r="O162"/>
    </row>
    <row r="163" spans="10:15">
      <c r="J163"/>
      <c r="K163"/>
      <c r="L163"/>
      <c r="M163"/>
      <c r="N163"/>
      <c r="O163"/>
    </row>
    <row r="164" spans="10:15">
      <c r="J164"/>
      <c r="K164"/>
      <c r="L164"/>
      <c r="M164"/>
      <c r="N164"/>
      <c r="O164"/>
    </row>
    <row r="165" spans="10:15">
      <c r="J165"/>
      <c r="K165"/>
      <c r="L165"/>
      <c r="M165"/>
      <c r="N165"/>
      <c r="O165"/>
    </row>
    <row r="166" spans="10:15">
      <c r="J166"/>
      <c r="K166"/>
      <c r="L166"/>
      <c r="M166"/>
      <c r="N166"/>
      <c r="O166"/>
    </row>
    <row r="167" spans="10:15">
      <c r="J167"/>
      <c r="K167"/>
      <c r="L167"/>
      <c r="M167"/>
      <c r="N167"/>
      <c r="O167"/>
    </row>
    <row r="168" spans="10:15">
      <c r="J168"/>
      <c r="K168"/>
      <c r="L168"/>
      <c r="M168"/>
      <c r="N168"/>
      <c r="O168"/>
    </row>
    <row r="169" spans="10:15">
      <c r="J169"/>
      <c r="K169"/>
      <c r="L169"/>
      <c r="M169"/>
      <c r="N169"/>
      <c r="O169"/>
    </row>
    <row r="170" spans="10:15">
      <c r="J170"/>
      <c r="K170"/>
      <c r="L170"/>
      <c r="M170"/>
      <c r="N170"/>
      <c r="O170"/>
    </row>
    <row r="171" spans="10:15">
      <c r="J171"/>
      <c r="K171"/>
      <c r="L171"/>
      <c r="M171"/>
      <c r="N171"/>
      <c r="O171"/>
    </row>
    <row r="172" spans="10:15">
      <c r="J172"/>
      <c r="K172"/>
      <c r="L172"/>
      <c r="M172"/>
      <c r="N172"/>
      <c r="O172"/>
    </row>
    <row r="173" spans="10:15">
      <c r="J173"/>
      <c r="K173"/>
      <c r="L173"/>
      <c r="M173"/>
      <c r="N173"/>
      <c r="O173"/>
    </row>
    <row r="174" spans="10:15">
      <c r="J174"/>
      <c r="K174"/>
      <c r="L174"/>
      <c r="M174"/>
      <c r="N174"/>
      <c r="O174"/>
    </row>
    <row r="175" spans="10:15">
      <c r="J175"/>
      <c r="K175"/>
      <c r="L175"/>
      <c r="M175"/>
      <c r="N175"/>
      <c r="O175"/>
    </row>
    <row r="176" spans="10:15">
      <c r="J176"/>
      <c r="K176"/>
      <c r="L176"/>
      <c r="M176"/>
      <c r="N176"/>
      <c r="O176"/>
    </row>
    <row r="177" spans="10:15">
      <c r="J177"/>
      <c r="K177"/>
      <c r="L177"/>
      <c r="M177"/>
      <c r="N177"/>
      <c r="O177"/>
    </row>
    <row r="178" spans="10:15">
      <c r="J178"/>
      <c r="K178"/>
      <c r="L178"/>
      <c r="M178"/>
      <c r="N178"/>
      <c r="O178"/>
    </row>
    <row r="179" spans="10:15">
      <c r="J179"/>
      <c r="K179"/>
      <c r="L179"/>
      <c r="M179"/>
      <c r="N179"/>
      <c r="O179"/>
    </row>
    <row r="180" spans="10:15">
      <c r="J180"/>
      <c r="K180"/>
      <c r="L180"/>
      <c r="M180"/>
      <c r="N180"/>
      <c r="O180"/>
    </row>
    <row r="181" spans="10:15">
      <c r="J181"/>
      <c r="K181"/>
      <c r="L181"/>
      <c r="M181"/>
      <c r="N181"/>
      <c r="O181"/>
    </row>
    <row r="182" spans="10:15">
      <c r="J182"/>
      <c r="K182"/>
      <c r="L182"/>
      <c r="M182"/>
      <c r="N182"/>
      <c r="O182"/>
    </row>
    <row r="183" spans="10:15">
      <c r="J183"/>
      <c r="K183"/>
      <c r="L183"/>
      <c r="M183"/>
      <c r="N183"/>
      <c r="O183"/>
    </row>
    <row r="184" spans="10:15">
      <c r="J184"/>
      <c r="K184"/>
      <c r="L184"/>
      <c r="M184"/>
      <c r="N184"/>
      <c r="O184"/>
    </row>
    <row r="185" spans="10:15">
      <c r="J185"/>
      <c r="K185"/>
      <c r="L185"/>
      <c r="M185"/>
      <c r="N185"/>
      <c r="O185"/>
    </row>
    <row r="186" spans="10:15">
      <c r="J186"/>
      <c r="K186"/>
      <c r="L186"/>
      <c r="M186"/>
      <c r="N186"/>
      <c r="O186"/>
    </row>
    <row r="187" spans="10:15">
      <c r="J187"/>
      <c r="K187"/>
      <c r="L187"/>
      <c r="M187"/>
      <c r="N187"/>
      <c r="O187"/>
    </row>
    <row r="188" spans="10:15">
      <c r="J188"/>
      <c r="K188"/>
      <c r="L188"/>
      <c r="M188"/>
      <c r="N188"/>
      <c r="O188"/>
    </row>
    <row r="189" spans="10:15">
      <c r="J189"/>
      <c r="K189"/>
      <c r="L189"/>
      <c r="M189"/>
      <c r="N189"/>
      <c r="O189"/>
    </row>
    <row r="190" spans="10:15">
      <c r="J190"/>
      <c r="K190"/>
      <c r="L190"/>
      <c r="M190"/>
      <c r="N190"/>
      <c r="O190"/>
    </row>
    <row r="191" spans="10:15">
      <c r="J191"/>
      <c r="K191"/>
      <c r="L191"/>
      <c r="M191"/>
      <c r="N191"/>
      <c r="O191"/>
    </row>
    <row r="192" spans="10:15">
      <c r="J192"/>
      <c r="K192"/>
      <c r="L192"/>
      <c r="M192"/>
      <c r="N192"/>
      <c r="O192"/>
    </row>
    <row r="193" spans="10:15">
      <c r="J193"/>
      <c r="K193"/>
      <c r="L193"/>
      <c r="M193"/>
      <c r="N193"/>
      <c r="O193"/>
    </row>
    <row r="194" spans="10:15">
      <c r="J194"/>
      <c r="K194"/>
      <c r="L194"/>
      <c r="M194"/>
      <c r="N194"/>
      <c r="O194"/>
    </row>
    <row r="195" spans="10:15">
      <c r="J195"/>
      <c r="K195"/>
      <c r="L195"/>
      <c r="M195"/>
      <c r="N195"/>
      <c r="O195"/>
    </row>
    <row r="196" spans="10:15">
      <c r="J196"/>
      <c r="K196"/>
      <c r="L196"/>
      <c r="M196"/>
      <c r="N196"/>
      <c r="O196"/>
    </row>
    <row r="197" spans="10:15">
      <c r="J197"/>
      <c r="K197"/>
      <c r="L197"/>
      <c r="M197"/>
      <c r="N197"/>
      <c r="O197"/>
    </row>
    <row r="198" spans="10:15">
      <c r="J198"/>
      <c r="K198"/>
      <c r="L198"/>
      <c r="M198"/>
      <c r="N198"/>
      <c r="O198"/>
    </row>
    <row r="199" spans="10:15">
      <c r="J199"/>
      <c r="K199"/>
      <c r="L199"/>
      <c r="M199"/>
      <c r="N199"/>
      <c r="O199"/>
    </row>
    <row r="200" spans="10:15">
      <c r="J200"/>
      <c r="K200"/>
      <c r="L200"/>
      <c r="M200"/>
      <c r="N200"/>
      <c r="O200"/>
    </row>
    <row r="201" spans="10:15">
      <c r="J201"/>
      <c r="K201"/>
      <c r="L201"/>
      <c r="M201"/>
      <c r="N201"/>
      <c r="O201"/>
    </row>
    <row r="202" spans="10:15">
      <c r="J202"/>
      <c r="K202"/>
      <c r="L202"/>
      <c r="M202"/>
      <c r="N202"/>
      <c r="O202"/>
    </row>
    <row r="203" spans="10:15">
      <c r="J203"/>
      <c r="K203"/>
      <c r="L203"/>
      <c r="M203"/>
      <c r="N203"/>
      <c r="O203"/>
    </row>
    <row r="204" spans="10:15">
      <c r="J204"/>
      <c r="K204"/>
      <c r="L204"/>
      <c r="M204"/>
      <c r="N204"/>
      <c r="O204"/>
    </row>
    <row r="205" spans="10:15">
      <c r="J205"/>
      <c r="K205"/>
      <c r="L205"/>
      <c r="M205"/>
      <c r="N205"/>
      <c r="O205"/>
    </row>
    <row r="206" spans="10:15">
      <c r="J206"/>
      <c r="K206"/>
      <c r="L206"/>
      <c r="M206"/>
      <c r="N206"/>
      <c r="O206"/>
    </row>
    <row r="207" spans="10:15">
      <c r="J207"/>
      <c r="K207"/>
      <c r="L207"/>
      <c r="M207"/>
      <c r="N207"/>
      <c r="O207"/>
    </row>
    <row r="208" spans="10:15">
      <c r="J208"/>
      <c r="K208"/>
      <c r="L208"/>
      <c r="M208"/>
      <c r="N208"/>
      <c r="O208"/>
    </row>
    <row r="209" spans="10:15">
      <c r="J209"/>
      <c r="K209"/>
      <c r="L209"/>
      <c r="M209"/>
      <c r="N209"/>
      <c r="O209"/>
    </row>
    <row r="210" spans="10:15">
      <c r="J210"/>
      <c r="K210"/>
      <c r="L210"/>
      <c r="M210"/>
      <c r="N210"/>
      <c r="O210"/>
    </row>
    <row r="211" spans="10:15">
      <c r="J211"/>
      <c r="K211"/>
      <c r="L211"/>
      <c r="M211"/>
      <c r="N211"/>
      <c r="O211"/>
    </row>
    <row r="212" spans="10:15">
      <c r="J212"/>
      <c r="K212"/>
      <c r="L212"/>
      <c r="M212"/>
      <c r="N212"/>
      <c r="O212"/>
    </row>
    <row r="213" spans="10:15">
      <c r="J213"/>
      <c r="K213"/>
      <c r="L213"/>
      <c r="M213"/>
      <c r="N213"/>
      <c r="O213"/>
    </row>
    <row r="214" spans="10:15">
      <c r="J214"/>
      <c r="K214"/>
      <c r="L214"/>
      <c r="M214"/>
      <c r="N214"/>
      <c r="O214"/>
    </row>
    <row r="215" spans="10:15">
      <c r="J215"/>
      <c r="K215"/>
      <c r="L215"/>
      <c r="M215"/>
      <c r="N215"/>
      <c r="O215"/>
    </row>
    <row r="216" spans="10:15">
      <c r="J216"/>
      <c r="K216"/>
      <c r="L216"/>
      <c r="M216"/>
      <c r="N216"/>
      <c r="O216"/>
    </row>
    <row r="217" spans="10:15">
      <c r="J217"/>
      <c r="K217"/>
      <c r="L217"/>
      <c r="M217"/>
      <c r="N217"/>
      <c r="O217"/>
    </row>
    <row r="218" spans="10:15">
      <c r="J218"/>
      <c r="K218"/>
      <c r="L218"/>
      <c r="M218"/>
      <c r="N218"/>
      <c r="O218"/>
    </row>
    <row r="219" spans="10:15">
      <c r="J219"/>
      <c r="K219"/>
      <c r="L219"/>
      <c r="M219"/>
      <c r="N219"/>
      <c r="O219"/>
    </row>
    <row r="220" spans="10:15">
      <c r="J220"/>
      <c r="K220"/>
      <c r="L220"/>
      <c r="M220"/>
      <c r="N220"/>
      <c r="O220"/>
    </row>
    <row r="221" spans="10:15">
      <c r="J221"/>
      <c r="K221"/>
      <c r="L221"/>
      <c r="M221"/>
      <c r="N221"/>
      <c r="O221"/>
    </row>
    <row r="222" spans="10:15">
      <c r="J222"/>
      <c r="K222"/>
      <c r="L222"/>
      <c r="M222"/>
      <c r="N222"/>
      <c r="O222"/>
    </row>
    <row r="223" spans="10:15">
      <c r="J223"/>
      <c r="K223"/>
      <c r="L223"/>
      <c r="M223"/>
      <c r="N223"/>
      <c r="O223"/>
    </row>
    <row r="224" spans="10:15">
      <c r="J224"/>
      <c r="K224"/>
      <c r="L224"/>
      <c r="M224"/>
      <c r="N224"/>
      <c r="O224"/>
    </row>
    <row r="225" spans="10:15">
      <c r="J225"/>
      <c r="K225"/>
      <c r="L225"/>
      <c r="M225"/>
      <c r="N225"/>
      <c r="O225"/>
    </row>
    <row r="226" spans="10:15">
      <c r="J226"/>
      <c r="K226"/>
      <c r="L226"/>
      <c r="M226"/>
      <c r="N226"/>
      <c r="O226"/>
    </row>
    <row r="227" spans="10:15">
      <c r="J227"/>
      <c r="K227"/>
      <c r="L227"/>
      <c r="M227"/>
      <c r="N227"/>
      <c r="O227"/>
    </row>
    <row r="228" spans="10:15">
      <c r="J228"/>
      <c r="K228"/>
      <c r="L228"/>
      <c r="M228"/>
      <c r="N228"/>
      <c r="O228"/>
    </row>
    <row r="229" spans="10:15">
      <c r="J229"/>
      <c r="K229"/>
      <c r="L229"/>
      <c r="M229"/>
      <c r="N229"/>
      <c r="O229"/>
    </row>
    <row r="230" spans="10:15">
      <c r="J230"/>
      <c r="K230"/>
      <c r="L230"/>
      <c r="M230"/>
      <c r="N230"/>
      <c r="O230"/>
    </row>
    <row r="231" spans="10:15">
      <c r="J231"/>
      <c r="K231"/>
      <c r="L231"/>
      <c r="M231"/>
      <c r="N231"/>
      <c r="O231"/>
    </row>
    <row r="232" spans="10:15">
      <c r="J232"/>
      <c r="K232"/>
      <c r="L232"/>
      <c r="M232"/>
      <c r="N232"/>
      <c r="O232"/>
    </row>
    <row r="233" spans="10:15">
      <c r="J233"/>
      <c r="K233"/>
      <c r="L233"/>
      <c r="M233"/>
      <c r="N233"/>
      <c r="O233"/>
    </row>
    <row r="234" spans="10:15">
      <c r="J234"/>
      <c r="K234"/>
      <c r="L234"/>
      <c r="M234"/>
      <c r="N234"/>
      <c r="O234"/>
    </row>
    <row r="235" spans="10:15">
      <c r="J235"/>
      <c r="K235"/>
      <c r="L235"/>
      <c r="M235"/>
      <c r="N235"/>
      <c r="O235"/>
    </row>
    <row r="236" spans="10:15">
      <c r="J236"/>
      <c r="K236"/>
      <c r="L236"/>
      <c r="M236"/>
      <c r="N236"/>
      <c r="O236"/>
    </row>
    <row r="237" spans="10:15">
      <c r="J237"/>
      <c r="K237"/>
      <c r="L237"/>
      <c r="M237"/>
      <c r="N237"/>
      <c r="O237"/>
    </row>
    <row r="238" spans="10:15">
      <c r="J238"/>
      <c r="K238"/>
      <c r="L238"/>
      <c r="M238"/>
      <c r="N238"/>
      <c r="O238"/>
    </row>
    <row r="239" spans="10:15">
      <c r="J239"/>
      <c r="K239"/>
      <c r="L239"/>
      <c r="M239"/>
      <c r="N239"/>
      <c r="O239"/>
    </row>
    <row r="240" spans="10:15">
      <c r="J240"/>
      <c r="K240"/>
      <c r="L240"/>
      <c r="M240"/>
      <c r="N240"/>
      <c r="O240"/>
    </row>
    <row r="241" spans="10:15">
      <c r="J241"/>
      <c r="K241"/>
      <c r="L241"/>
      <c r="M241"/>
      <c r="N241"/>
      <c r="O241"/>
    </row>
    <row r="242" spans="10:15">
      <c r="J242"/>
      <c r="K242"/>
      <c r="L242"/>
      <c r="M242"/>
      <c r="N242"/>
      <c r="O242"/>
    </row>
    <row r="243" spans="10:15">
      <c r="J243"/>
      <c r="K243"/>
      <c r="L243"/>
      <c r="M243"/>
      <c r="N243"/>
      <c r="O243"/>
    </row>
    <row r="244" spans="10:15">
      <c r="J244"/>
      <c r="K244"/>
      <c r="L244"/>
      <c r="M244"/>
      <c r="N244"/>
      <c r="O244"/>
    </row>
    <row r="245" spans="10:15">
      <c r="J245"/>
      <c r="K245"/>
      <c r="L245"/>
      <c r="M245"/>
      <c r="N245"/>
      <c r="O245"/>
    </row>
    <row r="246" spans="10:15">
      <c r="J246"/>
      <c r="K246"/>
      <c r="L246"/>
      <c r="M246"/>
      <c r="N246"/>
      <c r="O246"/>
    </row>
    <row r="247" spans="10:15">
      <c r="J247"/>
      <c r="K247"/>
      <c r="L247"/>
      <c r="M247"/>
      <c r="N247"/>
      <c r="O247"/>
    </row>
    <row r="248" spans="10:15">
      <c r="J248"/>
      <c r="K248"/>
      <c r="L248"/>
      <c r="M248"/>
      <c r="N248"/>
      <c r="O248"/>
    </row>
    <row r="249" spans="10:15">
      <c r="J249"/>
      <c r="K249"/>
      <c r="L249"/>
      <c r="M249"/>
      <c r="N249"/>
      <c r="O249"/>
    </row>
    <row r="250" spans="10:15">
      <c r="J250"/>
      <c r="K250"/>
      <c r="L250"/>
      <c r="M250"/>
      <c r="N250"/>
      <c r="O250"/>
    </row>
    <row r="251" spans="10:15">
      <c r="J251"/>
      <c r="K251"/>
      <c r="L251"/>
      <c r="M251"/>
      <c r="N251"/>
      <c r="O251"/>
    </row>
    <row r="252" spans="10:15">
      <c r="J252"/>
      <c r="K252"/>
      <c r="L252"/>
      <c r="M252"/>
      <c r="N252"/>
      <c r="O252"/>
    </row>
    <row r="253" spans="10:15">
      <c r="J253"/>
      <c r="K253"/>
      <c r="L253"/>
      <c r="M253"/>
      <c r="N253"/>
      <c r="O253"/>
    </row>
    <row r="254" spans="10:15">
      <c r="J254"/>
      <c r="K254"/>
      <c r="L254"/>
      <c r="M254"/>
      <c r="N254"/>
      <c r="O254"/>
    </row>
    <row r="255" spans="10:15">
      <c r="J255"/>
      <c r="K255"/>
      <c r="L255"/>
      <c r="M255"/>
      <c r="N255"/>
      <c r="O255"/>
    </row>
    <row r="256" spans="10:15">
      <c r="J256"/>
      <c r="K256"/>
      <c r="L256"/>
      <c r="M256"/>
      <c r="N256"/>
      <c r="O256"/>
    </row>
    <row r="257" spans="10:15">
      <c r="J257"/>
      <c r="K257"/>
      <c r="L257"/>
      <c r="M257"/>
      <c r="N257"/>
      <c r="O257"/>
    </row>
    <row r="258" spans="10:15">
      <c r="J258"/>
      <c r="K258"/>
      <c r="L258"/>
      <c r="M258"/>
      <c r="N258"/>
      <c r="O258"/>
    </row>
    <row r="259" spans="10:15">
      <c r="J259"/>
      <c r="K259"/>
      <c r="L259"/>
      <c r="M259"/>
      <c r="N259"/>
      <c r="O259"/>
    </row>
    <row r="260" spans="10:15">
      <c r="J260"/>
      <c r="K260"/>
      <c r="L260"/>
      <c r="M260"/>
      <c r="N260"/>
      <c r="O260"/>
    </row>
    <row r="261" spans="10:15">
      <c r="J261"/>
      <c r="K261"/>
      <c r="L261"/>
      <c r="M261"/>
      <c r="N261"/>
      <c r="O261"/>
    </row>
    <row r="262" spans="10:15">
      <c r="J262"/>
      <c r="K262"/>
      <c r="L262"/>
      <c r="M262"/>
      <c r="N262"/>
      <c r="O262"/>
    </row>
    <row r="263" spans="10:15">
      <c r="J263"/>
      <c r="K263"/>
      <c r="L263"/>
      <c r="M263"/>
      <c r="N263"/>
      <c r="O263"/>
    </row>
    <row r="264" spans="10:15">
      <c r="J264"/>
      <c r="K264"/>
      <c r="L264"/>
      <c r="M264"/>
      <c r="N264"/>
      <c r="O264"/>
    </row>
    <row r="265" spans="10:15">
      <c r="J265"/>
      <c r="K265"/>
      <c r="L265"/>
      <c r="M265"/>
      <c r="N265"/>
      <c r="O265"/>
    </row>
    <row r="266" spans="10:15">
      <c r="J266"/>
      <c r="K266"/>
      <c r="L266"/>
      <c r="M266"/>
      <c r="N266"/>
      <c r="O266"/>
    </row>
    <row r="267" spans="10:15">
      <c r="J267"/>
      <c r="K267"/>
      <c r="L267"/>
      <c r="M267"/>
      <c r="N267"/>
      <c r="O267"/>
    </row>
    <row r="268" spans="10:15">
      <c r="J268"/>
      <c r="K268"/>
      <c r="L268"/>
      <c r="M268"/>
      <c r="N268"/>
      <c r="O268"/>
    </row>
    <row r="269" spans="10:15">
      <c r="J269"/>
      <c r="K269"/>
      <c r="L269"/>
      <c r="M269"/>
      <c r="N269"/>
      <c r="O269"/>
    </row>
    <row r="270" spans="10:15">
      <c r="J270"/>
      <c r="K270"/>
      <c r="L270"/>
      <c r="M270"/>
      <c r="N270"/>
      <c r="O270"/>
    </row>
    <row r="271" spans="10:15">
      <c r="J271"/>
      <c r="K271"/>
      <c r="L271"/>
      <c r="M271"/>
      <c r="N271"/>
      <c r="O271"/>
    </row>
    <row r="272" spans="10:15">
      <c r="J272"/>
      <c r="K272"/>
      <c r="L272"/>
      <c r="M272"/>
      <c r="N272"/>
      <c r="O272"/>
    </row>
    <row r="273" spans="10:15">
      <c r="J273"/>
      <c r="K273"/>
      <c r="L273"/>
      <c r="M273"/>
      <c r="N273"/>
      <c r="O273"/>
    </row>
    <row r="274" spans="10:15">
      <c r="J274"/>
      <c r="K274"/>
      <c r="L274"/>
      <c r="M274"/>
      <c r="N274"/>
      <c r="O274"/>
    </row>
    <row r="275" spans="10:15">
      <c r="J275"/>
      <c r="K275"/>
      <c r="L275"/>
      <c r="M275"/>
      <c r="N275"/>
      <c r="O275"/>
    </row>
    <row r="276" spans="10:15">
      <c r="J276"/>
      <c r="K276"/>
      <c r="L276"/>
      <c r="M276"/>
      <c r="N276"/>
      <c r="O276"/>
    </row>
    <row r="277" spans="10:15">
      <c r="J277"/>
      <c r="K277"/>
      <c r="L277"/>
      <c r="M277"/>
      <c r="N277"/>
      <c r="O277"/>
    </row>
    <row r="278" spans="10:15">
      <c r="J278"/>
      <c r="K278"/>
      <c r="L278"/>
      <c r="M278"/>
      <c r="N278"/>
      <c r="O278"/>
    </row>
    <row r="279" spans="10:15">
      <c r="J279"/>
      <c r="K279"/>
      <c r="L279"/>
      <c r="M279"/>
      <c r="N279"/>
      <c r="O279"/>
    </row>
    <row r="280" spans="10:15">
      <c r="J280"/>
      <c r="K280"/>
      <c r="L280"/>
      <c r="M280"/>
      <c r="N280"/>
      <c r="O280"/>
    </row>
    <row r="281" spans="10:15">
      <c r="J281"/>
      <c r="K281"/>
      <c r="L281"/>
      <c r="M281"/>
      <c r="N281"/>
      <c r="O281"/>
    </row>
    <row r="282" spans="10:15">
      <c r="J282"/>
      <c r="K282"/>
      <c r="L282"/>
      <c r="M282"/>
      <c r="N282"/>
      <c r="O282"/>
    </row>
    <row r="283" spans="10:15">
      <c r="J283"/>
      <c r="K283"/>
      <c r="L283"/>
      <c r="M283"/>
      <c r="N283"/>
      <c r="O283"/>
    </row>
    <row r="284" spans="10:15">
      <c r="J284"/>
      <c r="K284"/>
      <c r="L284"/>
      <c r="M284"/>
      <c r="N284"/>
      <c r="O284"/>
    </row>
    <row r="285" spans="10:15">
      <c r="J285"/>
      <c r="K285"/>
      <c r="L285"/>
      <c r="M285"/>
      <c r="N285"/>
      <c r="O285"/>
    </row>
    <row r="286" spans="10:15">
      <c r="J286"/>
      <c r="K286"/>
      <c r="L286"/>
      <c r="M286"/>
      <c r="N286"/>
      <c r="O286"/>
    </row>
    <row r="287" spans="10:15">
      <c r="J287"/>
      <c r="K287"/>
      <c r="L287"/>
      <c r="M287"/>
      <c r="N287"/>
      <c r="O287"/>
    </row>
    <row r="288" spans="10:15">
      <c r="J288"/>
      <c r="K288"/>
      <c r="L288"/>
      <c r="M288"/>
      <c r="N288"/>
      <c r="O288"/>
    </row>
    <row r="289" spans="10:15">
      <c r="J289"/>
      <c r="K289"/>
      <c r="L289"/>
      <c r="M289"/>
      <c r="N289"/>
      <c r="O289"/>
    </row>
    <row r="290" spans="10:15">
      <c r="J290"/>
      <c r="K290"/>
      <c r="L290"/>
      <c r="M290"/>
      <c r="N290"/>
      <c r="O290"/>
    </row>
    <row r="291" spans="10:15">
      <c r="J291"/>
      <c r="K291"/>
      <c r="L291"/>
      <c r="M291"/>
      <c r="N291"/>
      <c r="O291"/>
    </row>
    <row r="292" spans="10:15">
      <c r="J292"/>
      <c r="K292"/>
      <c r="L292"/>
      <c r="M292"/>
      <c r="N292"/>
      <c r="O292"/>
    </row>
    <row r="293" spans="10:15">
      <c r="J293"/>
      <c r="K293"/>
      <c r="L293"/>
      <c r="M293"/>
      <c r="N293"/>
      <c r="O293"/>
    </row>
    <row r="294" spans="10:15">
      <c r="J294"/>
      <c r="K294"/>
      <c r="L294"/>
      <c r="M294"/>
      <c r="N294"/>
      <c r="O294"/>
    </row>
    <row r="295" spans="10:15">
      <c r="J295"/>
      <c r="K295"/>
      <c r="L295"/>
      <c r="M295"/>
      <c r="N295"/>
      <c r="O295"/>
    </row>
    <row r="296" spans="10:15">
      <c r="J296"/>
      <c r="K296"/>
      <c r="L296"/>
      <c r="M296"/>
      <c r="N296"/>
      <c r="O296"/>
    </row>
    <row r="297" spans="10:15">
      <c r="J297"/>
      <c r="K297"/>
      <c r="L297"/>
      <c r="M297"/>
      <c r="N297"/>
      <c r="O297"/>
    </row>
    <row r="298" spans="10:15">
      <c r="J298"/>
      <c r="K298"/>
      <c r="L298"/>
      <c r="M298"/>
      <c r="N298"/>
      <c r="O298"/>
    </row>
    <row r="299" spans="10:15">
      <c r="J299"/>
      <c r="K299"/>
      <c r="L299"/>
      <c r="M299"/>
      <c r="N299"/>
      <c r="O299"/>
    </row>
    <row r="300" spans="10:15">
      <c r="J300"/>
      <c r="K300"/>
      <c r="L300"/>
      <c r="M300"/>
      <c r="N300"/>
      <c r="O300"/>
    </row>
    <row r="301" spans="10:15">
      <c r="J301"/>
      <c r="K301"/>
      <c r="L301"/>
      <c r="M301"/>
      <c r="N301"/>
      <c r="O301"/>
    </row>
    <row r="302" spans="10:15">
      <c r="J302"/>
      <c r="K302"/>
      <c r="L302"/>
      <c r="M302"/>
      <c r="N302"/>
      <c r="O302"/>
    </row>
    <row r="303" spans="10:15">
      <c r="J303"/>
      <c r="K303"/>
      <c r="L303"/>
      <c r="M303"/>
      <c r="N303"/>
      <c r="O303"/>
    </row>
    <row r="304" spans="10:15">
      <c r="J304"/>
      <c r="K304"/>
      <c r="L304"/>
      <c r="M304"/>
      <c r="N304"/>
      <c r="O304"/>
    </row>
    <row r="305" spans="10:15">
      <c r="J305"/>
      <c r="K305"/>
      <c r="L305"/>
      <c r="M305"/>
      <c r="N305"/>
      <c r="O305"/>
    </row>
    <row r="306" spans="10:15">
      <c r="J306"/>
      <c r="K306"/>
      <c r="L306"/>
      <c r="M306"/>
      <c r="N306"/>
      <c r="O306"/>
    </row>
    <row r="307" spans="10:15">
      <c r="J307"/>
      <c r="K307"/>
      <c r="L307"/>
      <c r="M307"/>
      <c r="N307"/>
      <c r="O307"/>
    </row>
    <row r="308" spans="10:15">
      <c r="J308"/>
      <c r="K308"/>
      <c r="L308"/>
      <c r="M308"/>
      <c r="N308"/>
      <c r="O308"/>
    </row>
    <row r="309" spans="10:15">
      <c r="J309"/>
      <c r="K309"/>
      <c r="L309"/>
      <c r="M309"/>
      <c r="N309"/>
      <c r="O309"/>
    </row>
    <row r="310" spans="10:15">
      <c r="J310"/>
      <c r="K310"/>
      <c r="L310"/>
      <c r="M310"/>
      <c r="N310"/>
      <c r="O310"/>
    </row>
    <row r="311" spans="10:15">
      <c r="J311"/>
      <c r="K311"/>
      <c r="L311"/>
      <c r="M311"/>
      <c r="N311"/>
      <c r="O311"/>
    </row>
    <row r="312" spans="10:15">
      <c r="J312"/>
      <c r="K312"/>
      <c r="L312"/>
      <c r="M312"/>
      <c r="N312"/>
      <c r="O312"/>
    </row>
    <row r="313" spans="10:15">
      <c r="J313"/>
      <c r="K313"/>
      <c r="L313"/>
      <c r="M313"/>
      <c r="N313"/>
      <c r="O313"/>
    </row>
    <row r="314" spans="10:15">
      <c r="J314"/>
      <c r="K314"/>
      <c r="L314"/>
      <c r="M314"/>
      <c r="N314"/>
      <c r="O314"/>
    </row>
    <row r="315" spans="10:15">
      <c r="J315"/>
      <c r="K315"/>
      <c r="L315"/>
      <c r="M315"/>
      <c r="N315"/>
      <c r="O315"/>
    </row>
    <row r="316" spans="10:15">
      <c r="J316"/>
      <c r="K316"/>
      <c r="L316"/>
      <c r="M316"/>
      <c r="N316"/>
      <c r="O316"/>
    </row>
    <row r="317" spans="10:15">
      <c r="J317"/>
      <c r="K317"/>
      <c r="L317"/>
      <c r="M317"/>
      <c r="N317"/>
      <c r="O317"/>
    </row>
    <row r="318" spans="10:15">
      <c r="J318"/>
      <c r="K318"/>
    </row>
    <row r="319" spans="10:15">
      <c r="J319"/>
      <c r="K319"/>
    </row>
    <row r="320" spans="10:15">
      <c r="J320"/>
      <c r="K320"/>
    </row>
    <row r="321" spans="10:11">
      <c r="J321"/>
      <c r="K321"/>
    </row>
    <row r="322" spans="10:11">
      <c r="J322"/>
      <c r="K322"/>
    </row>
    <row r="323" spans="10:11">
      <c r="J323"/>
      <c r="K323"/>
    </row>
  </sheetData>
  <mergeCells count="9">
    <mergeCell ref="A9:B9"/>
    <mergeCell ref="A1:B1"/>
    <mergeCell ref="A10:B10"/>
    <mergeCell ref="A11:B11"/>
    <mergeCell ref="A2:B2"/>
    <mergeCell ref="A5:H5"/>
    <mergeCell ref="A4:H4"/>
    <mergeCell ref="A6:H6"/>
    <mergeCell ref="A3:B3"/>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CA90-44EC-462F-BD75-6EDACEFD3075}">
  <dimension ref="A1:I115"/>
  <sheetViews>
    <sheetView zoomScale="115" zoomScaleNormal="115" workbookViewId="0">
      <selection activeCell="C1" sqref="C1"/>
    </sheetView>
  </sheetViews>
  <sheetFormatPr defaultColWidth="9.33203125" defaultRowHeight="11"/>
  <cols>
    <col min="1" max="1" width="10.77734375" style="13" customWidth="1"/>
    <col min="2" max="2" width="101.33203125" bestFit="1"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340</v>
      </c>
      <c r="B1" s="150"/>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51" t="s">
        <v>247</v>
      </c>
      <c r="B9" s="152"/>
      <c r="C9" s="88"/>
      <c r="D9" s="89" t="s">
        <v>248</v>
      </c>
      <c r="E9" s="89" t="s">
        <v>249</v>
      </c>
      <c r="F9" s="89" t="s">
        <v>250</v>
      </c>
      <c r="G9" s="89" t="s">
        <v>251</v>
      </c>
      <c r="H9" s="90" t="s">
        <v>252</v>
      </c>
      <c r="I9"/>
    </row>
    <row r="10" spans="1:9" s="29" customFormat="1" ht="11.5">
      <c r="A10" s="153" t="s">
        <v>253</v>
      </c>
      <c r="B10" s="154"/>
      <c r="C10" s="49"/>
      <c r="D10" s="50">
        <f>SUM(Table694[Environmental Employment in 2019
'[A'] ])</f>
        <v>94793</v>
      </c>
      <c r="E10" s="50">
        <f>SUM(Table694[Environmental Employment in 2029
'[B']])</f>
        <v>102380</v>
      </c>
      <c r="F10" s="50">
        <f>+SUM(Table694[Expansion Demand by 2029
'[C=B-A']])</f>
        <v>7587</v>
      </c>
      <c r="G10" s="50">
        <f>+SUM(Table694[Replacement Demand by 2029
'[D']])</f>
        <v>28273</v>
      </c>
      <c r="H10" s="50">
        <f>+SUM(Table694[Net Hiring Requirements by 2029
'[E=C+D']])</f>
        <v>35860</v>
      </c>
    </row>
    <row r="11" spans="1:9" s="29" customFormat="1" ht="11.5">
      <c r="A11" s="155" t="s">
        <v>254</v>
      </c>
      <c r="B11" s="156"/>
      <c r="C11" s="30"/>
      <c r="D11" s="31">
        <f>SUMIF(Table694[With Core Environmental Workers?], "Yes", Table694[Environmental Employment in 2019
'[A'] ])</f>
        <v>47844</v>
      </c>
      <c r="E11" s="31">
        <f>SUMIF(Table694[With Core Environmental Workers?], "Yes", Table694[Environmental Employment in 2029
'[B']])</f>
        <v>51663</v>
      </c>
      <c r="F11" s="31">
        <f>SUMIF(Table694[With Core Environmental Workers?], "Yes", Table694[Expansion Demand by 2029
'[C=B-A']])</f>
        <v>3819</v>
      </c>
      <c r="G11" s="31">
        <f>SUMIF(Table694[With Core Environmental Workers?], "Yes", Table694[Replacement Demand by 2029
'[D']])</f>
        <v>14822</v>
      </c>
      <c r="H11" s="32">
        <f>SUMIF(Table694[With Core Environmental Workers?], "Yes", Table694[Net Hiring Requirements by 2029
'[E=C+D']])</f>
        <v>18641</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348</v>
      </c>
      <c r="E14" s="35">
        <v>397</v>
      </c>
      <c r="F14" s="35">
        <v>49</v>
      </c>
      <c r="G14" s="35">
        <v>181</v>
      </c>
      <c r="H14" s="35">
        <v>230</v>
      </c>
    </row>
    <row r="15" spans="1:9" s="36" customFormat="1" ht="11.5">
      <c r="A15" s="34" t="s">
        <v>257</v>
      </c>
      <c r="B15" s="33" t="s">
        <v>258</v>
      </c>
      <c r="C15" s="34" t="s">
        <v>259</v>
      </c>
      <c r="D15" s="35">
        <v>838</v>
      </c>
      <c r="E15" s="35">
        <v>903</v>
      </c>
      <c r="F15" s="35">
        <v>65</v>
      </c>
      <c r="G15" s="35">
        <v>426</v>
      </c>
      <c r="H15" s="35">
        <v>491</v>
      </c>
    </row>
    <row r="16" spans="1:9" s="36" customFormat="1" ht="11.5">
      <c r="A16" s="34" t="s">
        <v>82</v>
      </c>
      <c r="B16" s="33" t="s">
        <v>81</v>
      </c>
      <c r="C16" s="34" t="s">
        <v>256</v>
      </c>
      <c r="D16" s="35">
        <v>2941</v>
      </c>
      <c r="E16" s="35">
        <v>3385</v>
      </c>
      <c r="F16" s="35">
        <v>444</v>
      </c>
      <c r="G16" s="35">
        <v>1545</v>
      </c>
      <c r="H16" s="35">
        <v>1989</v>
      </c>
    </row>
    <row r="17" spans="1:8" s="36" customFormat="1" ht="11.5">
      <c r="A17" s="34" t="s">
        <v>208</v>
      </c>
      <c r="B17" s="33" t="s">
        <v>207</v>
      </c>
      <c r="C17" s="34" t="s">
        <v>256</v>
      </c>
      <c r="D17" s="35">
        <v>0</v>
      </c>
      <c r="E17" s="35">
        <v>0</v>
      </c>
      <c r="F17" s="35">
        <v>0</v>
      </c>
      <c r="G17" s="35">
        <v>0</v>
      </c>
      <c r="H17" s="35">
        <v>0</v>
      </c>
    </row>
    <row r="18" spans="1:8" s="36" customFormat="1" ht="11.5">
      <c r="A18" s="34" t="s">
        <v>127</v>
      </c>
      <c r="B18" s="33" t="s">
        <v>126</v>
      </c>
      <c r="C18" s="34" t="s">
        <v>256</v>
      </c>
      <c r="D18" s="35">
        <v>2155</v>
      </c>
      <c r="E18" s="35">
        <v>2214</v>
      </c>
      <c r="F18" s="35">
        <v>59</v>
      </c>
      <c r="G18" s="35">
        <v>1052</v>
      </c>
      <c r="H18" s="35">
        <v>1111</v>
      </c>
    </row>
    <row r="19" spans="1:8" s="36" customFormat="1" ht="11.5">
      <c r="A19" s="34" t="s">
        <v>260</v>
      </c>
      <c r="B19" s="33" t="s">
        <v>261</v>
      </c>
      <c r="C19" s="34" t="s">
        <v>259</v>
      </c>
      <c r="D19" s="35">
        <v>800</v>
      </c>
      <c r="E19" s="35">
        <v>877</v>
      </c>
      <c r="F19" s="35">
        <v>77</v>
      </c>
      <c r="G19" s="35">
        <v>311</v>
      </c>
      <c r="H19" s="35">
        <v>388</v>
      </c>
    </row>
    <row r="20" spans="1:8" s="36" customFormat="1" ht="11.5">
      <c r="A20" s="34" t="s">
        <v>262</v>
      </c>
      <c r="B20" s="33" t="s">
        <v>263</v>
      </c>
      <c r="C20" s="34" t="s">
        <v>259</v>
      </c>
      <c r="D20" s="35">
        <v>275</v>
      </c>
      <c r="E20" s="35">
        <v>302</v>
      </c>
      <c r="F20" s="35">
        <v>27</v>
      </c>
      <c r="G20" s="35">
        <v>113</v>
      </c>
      <c r="H20" s="35">
        <v>140</v>
      </c>
    </row>
    <row r="21" spans="1:8" s="36" customFormat="1" ht="11.5">
      <c r="A21" s="34" t="s">
        <v>264</v>
      </c>
      <c r="B21" s="33" t="s">
        <v>265</v>
      </c>
      <c r="C21" s="34" t="s">
        <v>259</v>
      </c>
      <c r="D21" s="35">
        <v>574</v>
      </c>
      <c r="E21" s="35">
        <v>637</v>
      </c>
      <c r="F21" s="35">
        <v>63</v>
      </c>
      <c r="G21" s="35">
        <v>234</v>
      </c>
      <c r="H21" s="35">
        <v>297</v>
      </c>
    </row>
    <row r="22" spans="1:8" s="36" customFormat="1" ht="11.5">
      <c r="A22" s="34" t="s">
        <v>199</v>
      </c>
      <c r="B22" s="33" t="s">
        <v>198</v>
      </c>
      <c r="C22" s="34" t="s">
        <v>256</v>
      </c>
      <c r="D22" s="35">
        <v>866</v>
      </c>
      <c r="E22" s="35">
        <v>940</v>
      </c>
      <c r="F22" s="35">
        <v>74</v>
      </c>
      <c r="G22" s="35">
        <v>290</v>
      </c>
      <c r="H22" s="35">
        <v>364</v>
      </c>
    </row>
    <row r="23" spans="1:8" s="36" customFormat="1" ht="11.5">
      <c r="A23" s="34" t="s">
        <v>166</v>
      </c>
      <c r="B23" s="33" t="s">
        <v>165</v>
      </c>
      <c r="C23" s="34" t="s">
        <v>256</v>
      </c>
      <c r="D23" s="35">
        <v>643</v>
      </c>
      <c r="E23" s="35">
        <v>693</v>
      </c>
      <c r="F23" s="35">
        <v>50</v>
      </c>
      <c r="G23" s="35">
        <v>215</v>
      </c>
      <c r="H23" s="35">
        <v>265</v>
      </c>
    </row>
    <row r="24" spans="1:8" s="36" customFormat="1" ht="11.5">
      <c r="A24" s="34" t="s">
        <v>115</v>
      </c>
      <c r="B24" s="33" t="s">
        <v>114</v>
      </c>
      <c r="C24" s="34" t="s">
        <v>256</v>
      </c>
      <c r="D24" s="35">
        <v>718</v>
      </c>
      <c r="E24" s="35">
        <v>767</v>
      </c>
      <c r="F24" s="35">
        <v>49</v>
      </c>
      <c r="G24" s="35">
        <v>238</v>
      </c>
      <c r="H24" s="35">
        <v>287</v>
      </c>
    </row>
    <row r="25" spans="1:8" s="36" customFormat="1" ht="11.5">
      <c r="A25" s="34" t="s">
        <v>193</v>
      </c>
      <c r="B25" s="33" t="s">
        <v>192</v>
      </c>
      <c r="C25" s="34" t="s">
        <v>256</v>
      </c>
      <c r="D25" s="35">
        <v>132</v>
      </c>
      <c r="E25" s="35">
        <v>142</v>
      </c>
      <c r="F25" s="35">
        <v>10</v>
      </c>
      <c r="G25" s="35">
        <v>43</v>
      </c>
      <c r="H25" s="35">
        <v>53</v>
      </c>
    </row>
    <row r="26" spans="1:8" s="36" customFormat="1" ht="11.5">
      <c r="A26" s="34" t="s">
        <v>205</v>
      </c>
      <c r="B26" s="33" t="s">
        <v>204</v>
      </c>
      <c r="C26" s="34" t="s">
        <v>256</v>
      </c>
      <c r="D26" s="35">
        <v>635</v>
      </c>
      <c r="E26" s="35">
        <v>685</v>
      </c>
      <c r="F26" s="35">
        <v>50</v>
      </c>
      <c r="G26" s="35">
        <v>147</v>
      </c>
      <c r="H26" s="35">
        <v>197</v>
      </c>
    </row>
    <row r="27" spans="1:8" s="36" customFormat="1" ht="11.5">
      <c r="A27" s="34" t="s">
        <v>178</v>
      </c>
      <c r="B27" s="33" t="s">
        <v>177</v>
      </c>
      <c r="C27" s="34" t="s">
        <v>256</v>
      </c>
      <c r="D27" s="35">
        <v>79</v>
      </c>
      <c r="E27" s="35">
        <v>91</v>
      </c>
      <c r="F27" s="35">
        <v>12</v>
      </c>
      <c r="G27" s="35">
        <v>30</v>
      </c>
      <c r="H27" s="35">
        <v>42</v>
      </c>
    </row>
    <row r="28" spans="1:8" s="36" customFormat="1" ht="11.5">
      <c r="A28" s="34" t="s">
        <v>112</v>
      </c>
      <c r="B28" s="33" t="s">
        <v>111</v>
      </c>
      <c r="C28" s="34" t="s">
        <v>256</v>
      </c>
      <c r="D28" s="35">
        <v>424</v>
      </c>
      <c r="E28" s="35">
        <v>483</v>
      </c>
      <c r="F28" s="35">
        <v>59</v>
      </c>
      <c r="G28" s="35">
        <v>172</v>
      </c>
      <c r="H28" s="35">
        <v>231</v>
      </c>
    </row>
    <row r="29" spans="1:8" s="36" customFormat="1" ht="11.5">
      <c r="A29" s="34" t="s">
        <v>130</v>
      </c>
      <c r="B29" s="33" t="s">
        <v>129</v>
      </c>
      <c r="C29" s="34" t="s">
        <v>256</v>
      </c>
      <c r="D29" s="35">
        <v>47</v>
      </c>
      <c r="E29" s="35">
        <v>52</v>
      </c>
      <c r="F29" s="35">
        <v>5</v>
      </c>
      <c r="G29" s="35">
        <v>20</v>
      </c>
      <c r="H29" s="35">
        <v>25</v>
      </c>
    </row>
    <row r="30" spans="1:8" s="36" customFormat="1" ht="11.5">
      <c r="A30" s="34" t="s">
        <v>226</v>
      </c>
      <c r="B30" s="33" t="s">
        <v>225</v>
      </c>
      <c r="C30" s="34" t="s">
        <v>256</v>
      </c>
      <c r="D30" s="35">
        <v>203</v>
      </c>
      <c r="E30" s="35">
        <v>244</v>
      </c>
      <c r="F30" s="35">
        <v>41</v>
      </c>
      <c r="G30" s="35">
        <v>81</v>
      </c>
      <c r="H30" s="35">
        <v>122</v>
      </c>
    </row>
    <row r="31" spans="1:8" s="36" customFormat="1" ht="11.5">
      <c r="A31" s="34" t="s">
        <v>211</v>
      </c>
      <c r="B31" s="33" t="s">
        <v>210</v>
      </c>
      <c r="C31" s="34" t="s">
        <v>256</v>
      </c>
      <c r="D31" s="35">
        <v>7</v>
      </c>
      <c r="E31" s="35">
        <v>8</v>
      </c>
      <c r="F31" s="35">
        <v>1</v>
      </c>
      <c r="G31" s="35">
        <v>0</v>
      </c>
      <c r="H31" s="35">
        <v>1</v>
      </c>
    </row>
    <row r="32" spans="1:8" s="36" customFormat="1" ht="11.5">
      <c r="A32" s="34" t="s">
        <v>124</v>
      </c>
      <c r="B32" s="33" t="s">
        <v>123</v>
      </c>
      <c r="C32" s="34" t="s">
        <v>256</v>
      </c>
      <c r="D32" s="35">
        <v>115</v>
      </c>
      <c r="E32" s="35">
        <v>132</v>
      </c>
      <c r="F32" s="35">
        <v>17</v>
      </c>
      <c r="G32" s="35">
        <v>63</v>
      </c>
      <c r="H32" s="35">
        <v>80</v>
      </c>
    </row>
    <row r="33" spans="1:8" s="36" customFormat="1" ht="11.5">
      <c r="A33" s="34" t="s">
        <v>229</v>
      </c>
      <c r="B33" s="33" t="s">
        <v>228</v>
      </c>
      <c r="C33" s="34" t="s">
        <v>256</v>
      </c>
      <c r="D33" s="35">
        <v>353</v>
      </c>
      <c r="E33" s="35">
        <v>380</v>
      </c>
      <c r="F33" s="35">
        <v>27</v>
      </c>
      <c r="G33" s="35">
        <v>101</v>
      </c>
      <c r="H33" s="35">
        <v>128</v>
      </c>
    </row>
    <row r="34" spans="1:8" s="36" customFormat="1" ht="11.5">
      <c r="A34" s="34" t="s">
        <v>266</v>
      </c>
      <c r="B34" s="33" t="s">
        <v>267</v>
      </c>
      <c r="C34" s="34" t="s">
        <v>259</v>
      </c>
      <c r="D34" s="35">
        <v>1392</v>
      </c>
      <c r="E34" s="35">
        <v>1473</v>
      </c>
      <c r="F34" s="35">
        <v>81</v>
      </c>
      <c r="G34" s="35">
        <v>535</v>
      </c>
      <c r="H34" s="35">
        <v>616</v>
      </c>
    </row>
    <row r="35" spans="1:8" s="36" customFormat="1" ht="11.5">
      <c r="A35" s="34" t="s">
        <v>160</v>
      </c>
      <c r="B35" s="33" t="s">
        <v>268</v>
      </c>
      <c r="C35" s="34" t="s">
        <v>256</v>
      </c>
      <c r="D35" s="35">
        <v>2626</v>
      </c>
      <c r="E35" s="35">
        <v>2761</v>
      </c>
      <c r="F35" s="35">
        <v>135</v>
      </c>
      <c r="G35" s="35">
        <v>723</v>
      </c>
      <c r="H35" s="35">
        <v>858</v>
      </c>
    </row>
    <row r="36" spans="1:8" s="36" customFormat="1" ht="11.5">
      <c r="A36" s="34" t="s">
        <v>220</v>
      </c>
      <c r="B36" s="33" t="s">
        <v>219</v>
      </c>
      <c r="C36" s="34" t="s">
        <v>256</v>
      </c>
      <c r="D36" s="35">
        <v>486</v>
      </c>
      <c r="E36" s="35">
        <v>533</v>
      </c>
      <c r="F36" s="35">
        <v>47</v>
      </c>
      <c r="G36" s="35">
        <v>203</v>
      </c>
      <c r="H36" s="35">
        <v>250</v>
      </c>
    </row>
    <row r="37" spans="1:8" s="36" customFormat="1" ht="11.5">
      <c r="A37" s="34" t="s">
        <v>269</v>
      </c>
      <c r="B37" s="33" t="s">
        <v>270</v>
      </c>
      <c r="C37" s="34" t="s">
        <v>259</v>
      </c>
      <c r="D37" s="35">
        <v>336</v>
      </c>
      <c r="E37" s="35">
        <v>358</v>
      </c>
      <c r="F37" s="35">
        <v>22</v>
      </c>
      <c r="G37" s="35">
        <v>124</v>
      </c>
      <c r="H37" s="35">
        <v>146</v>
      </c>
    </row>
    <row r="38" spans="1:8" s="36" customFormat="1" ht="11.5">
      <c r="A38" s="34" t="s">
        <v>271</v>
      </c>
      <c r="B38" s="33" t="s">
        <v>272</v>
      </c>
      <c r="C38" s="34" t="s">
        <v>259</v>
      </c>
      <c r="D38" s="35">
        <v>306</v>
      </c>
      <c r="E38" s="35">
        <v>284</v>
      </c>
      <c r="F38" s="35">
        <v>-22</v>
      </c>
      <c r="G38" s="35">
        <v>120</v>
      </c>
      <c r="H38" s="35">
        <v>98</v>
      </c>
    </row>
    <row r="39" spans="1:8" s="36" customFormat="1" ht="11.5">
      <c r="A39" s="34" t="s">
        <v>175</v>
      </c>
      <c r="B39" s="33" t="s">
        <v>174</v>
      </c>
      <c r="C39" s="34" t="s">
        <v>256</v>
      </c>
      <c r="D39" s="35">
        <v>958</v>
      </c>
      <c r="E39" s="35">
        <v>888</v>
      </c>
      <c r="F39" s="35">
        <v>-70</v>
      </c>
      <c r="G39" s="35">
        <v>316</v>
      </c>
      <c r="H39" s="35">
        <v>246</v>
      </c>
    </row>
    <row r="40" spans="1:8" s="36" customFormat="1" ht="11.5">
      <c r="A40" s="34" t="s">
        <v>88</v>
      </c>
      <c r="B40" s="33" t="s">
        <v>87</v>
      </c>
      <c r="C40" s="34" t="s">
        <v>256</v>
      </c>
      <c r="D40" s="35">
        <v>1016</v>
      </c>
      <c r="E40" s="35">
        <v>1085</v>
      </c>
      <c r="F40" s="35">
        <v>69</v>
      </c>
      <c r="G40" s="35">
        <v>361</v>
      </c>
      <c r="H40" s="35">
        <v>430</v>
      </c>
    </row>
    <row r="41" spans="1:8" s="36" customFormat="1" ht="11.5">
      <c r="A41" s="34" t="s">
        <v>273</v>
      </c>
      <c r="B41" s="33" t="s">
        <v>274</v>
      </c>
      <c r="C41" s="34" t="s">
        <v>259</v>
      </c>
      <c r="D41" s="35">
        <v>1081</v>
      </c>
      <c r="E41" s="35">
        <v>1171</v>
      </c>
      <c r="F41" s="35">
        <v>90</v>
      </c>
      <c r="G41" s="35">
        <v>303</v>
      </c>
      <c r="H41" s="35">
        <v>393</v>
      </c>
    </row>
    <row r="42" spans="1:8" s="36" customFormat="1" ht="11.5">
      <c r="A42" s="34" t="s">
        <v>238</v>
      </c>
      <c r="B42" s="33" t="s">
        <v>237</v>
      </c>
      <c r="C42" s="34" t="s">
        <v>256</v>
      </c>
      <c r="D42" s="35">
        <v>408</v>
      </c>
      <c r="E42" s="35">
        <v>458</v>
      </c>
      <c r="F42" s="35">
        <v>50</v>
      </c>
      <c r="G42" s="35">
        <v>90</v>
      </c>
      <c r="H42" s="35">
        <v>140</v>
      </c>
    </row>
    <row r="43" spans="1:8" s="36" customFormat="1" ht="11.5">
      <c r="A43" s="34" t="s">
        <v>187</v>
      </c>
      <c r="B43" s="33" t="s">
        <v>186</v>
      </c>
      <c r="C43" s="34" t="s">
        <v>256</v>
      </c>
      <c r="D43" s="35">
        <v>1399</v>
      </c>
      <c r="E43" s="35">
        <v>1514</v>
      </c>
      <c r="F43" s="35">
        <v>115</v>
      </c>
      <c r="G43" s="35">
        <v>445</v>
      </c>
      <c r="H43" s="35">
        <v>560</v>
      </c>
    </row>
    <row r="44" spans="1:8" s="36" customFormat="1" ht="11.5">
      <c r="A44" s="34" t="s">
        <v>275</v>
      </c>
      <c r="B44" s="33" t="s">
        <v>276</v>
      </c>
      <c r="C44" s="34" t="s">
        <v>259</v>
      </c>
      <c r="D44" s="35">
        <v>861</v>
      </c>
      <c r="E44" s="35">
        <v>939</v>
      </c>
      <c r="F44" s="35">
        <v>78</v>
      </c>
      <c r="G44" s="35">
        <v>163</v>
      </c>
      <c r="H44" s="35">
        <v>241</v>
      </c>
    </row>
    <row r="45" spans="1:8" s="36" customFormat="1" ht="11.5">
      <c r="A45" s="34" t="s">
        <v>277</v>
      </c>
      <c r="B45" s="33" t="s">
        <v>278</v>
      </c>
      <c r="C45" s="34" t="s">
        <v>259</v>
      </c>
      <c r="D45" s="35">
        <v>217</v>
      </c>
      <c r="E45" s="35">
        <v>231</v>
      </c>
      <c r="F45" s="35">
        <v>14</v>
      </c>
      <c r="G45" s="35">
        <v>68</v>
      </c>
      <c r="H45" s="35">
        <v>82</v>
      </c>
    </row>
    <row r="46" spans="1:8" s="36" customFormat="1" ht="11.5">
      <c r="A46" s="34" t="s">
        <v>172</v>
      </c>
      <c r="B46" s="33" t="s">
        <v>171</v>
      </c>
      <c r="C46" s="34" t="s">
        <v>256</v>
      </c>
      <c r="D46" s="35">
        <v>5628</v>
      </c>
      <c r="E46" s="35">
        <v>6227</v>
      </c>
      <c r="F46" s="35">
        <v>599</v>
      </c>
      <c r="G46" s="35">
        <v>1989</v>
      </c>
      <c r="H46" s="35">
        <v>2588</v>
      </c>
    </row>
    <row r="47" spans="1:8" s="36" customFormat="1" ht="11.5">
      <c r="A47" s="34" t="s">
        <v>279</v>
      </c>
      <c r="B47" s="33" t="s">
        <v>280</v>
      </c>
      <c r="C47" s="34" t="s">
        <v>259</v>
      </c>
      <c r="D47" s="35">
        <v>325</v>
      </c>
      <c r="E47" s="35">
        <v>354</v>
      </c>
      <c r="F47" s="35">
        <v>29</v>
      </c>
      <c r="G47" s="35">
        <v>107</v>
      </c>
      <c r="H47" s="35">
        <v>136</v>
      </c>
    </row>
    <row r="48" spans="1:8" s="36" customFormat="1" ht="11.5">
      <c r="A48" s="34" t="s">
        <v>281</v>
      </c>
      <c r="B48" s="33" t="s">
        <v>282</v>
      </c>
      <c r="C48" s="34" t="s">
        <v>259</v>
      </c>
      <c r="D48" s="35">
        <v>672</v>
      </c>
      <c r="E48" s="35">
        <v>711</v>
      </c>
      <c r="F48" s="35">
        <v>39</v>
      </c>
      <c r="G48" s="35">
        <v>219</v>
      </c>
      <c r="H48" s="35">
        <v>258</v>
      </c>
    </row>
    <row r="49" spans="1:8" s="36" customFormat="1" ht="11.5">
      <c r="A49" s="34" t="s">
        <v>283</v>
      </c>
      <c r="B49" s="33" t="s">
        <v>284</v>
      </c>
      <c r="C49" s="34" t="s">
        <v>259</v>
      </c>
      <c r="D49" s="35">
        <v>1049</v>
      </c>
      <c r="E49" s="35">
        <v>1200</v>
      </c>
      <c r="F49" s="35">
        <v>151</v>
      </c>
      <c r="G49" s="35">
        <v>544</v>
      </c>
      <c r="H49" s="35">
        <v>695</v>
      </c>
    </row>
    <row r="50" spans="1:8" s="36" customFormat="1" ht="11.5">
      <c r="A50" s="34" t="s">
        <v>94</v>
      </c>
      <c r="B50" s="33" t="s">
        <v>93</v>
      </c>
      <c r="C50" s="34" t="s">
        <v>256</v>
      </c>
      <c r="D50" s="35">
        <v>1307</v>
      </c>
      <c r="E50" s="35">
        <v>1397</v>
      </c>
      <c r="F50" s="35">
        <v>90</v>
      </c>
      <c r="G50" s="35">
        <v>369</v>
      </c>
      <c r="H50" s="35">
        <v>459</v>
      </c>
    </row>
    <row r="51" spans="1:8" s="36" customFormat="1" ht="11.5">
      <c r="A51" s="34" t="s">
        <v>67</v>
      </c>
      <c r="B51" s="33" t="s">
        <v>66</v>
      </c>
      <c r="C51" s="34" t="s">
        <v>256</v>
      </c>
      <c r="D51" s="35">
        <v>110</v>
      </c>
      <c r="E51" s="35">
        <v>123</v>
      </c>
      <c r="F51" s="35">
        <v>13</v>
      </c>
      <c r="G51" s="35">
        <v>30</v>
      </c>
      <c r="H51" s="35">
        <v>43</v>
      </c>
    </row>
    <row r="52" spans="1:8" s="36" customFormat="1" ht="11.5">
      <c r="A52" s="34" t="s">
        <v>133</v>
      </c>
      <c r="B52" s="33" t="s">
        <v>132</v>
      </c>
      <c r="C52" s="34" t="s">
        <v>256</v>
      </c>
      <c r="D52" s="35">
        <v>1167</v>
      </c>
      <c r="E52" s="35">
        <v>1276</v>
      </c>
      <c r="F52" s="35">
        <v>109</v>
      </c>
      <c r="G52" s="35">
        <v>284</v>
      </c>
      <c r="H52" s="35">
        <v>393</v>
      </c>
    </row>
    <row r="53" spans="1:8" s="36" customFormat="1" ht="11.5">
      <c r="A53" s="34" t="s">
        <v>64</v>
      </c>
      <c r="B53" s="33" t="s">
        <v>63</v>
      </c>
      <c r="C53" s="34" t="s">
        <v>256</v>
      </c>
      <c r="D53" s="35">
        <v>1239</v>
      </c>
      <c r="E53" s="35">
        <v>1317</v>
      </c>
      <c r="F53" s="35">
        <v>78</v>
      </c>
      <c r="G53" s="35">
        <v>300</v>
      </c>
      <c r="H53" s="35">
        <v>378</v>
      </c>
    </row>
    <row r="54" spans="1:8" s="36" customFormat="1" ht="11.5">
      <c r="A54" s="34" t="s">
        <v>73</v>
      </c>
      <c r="B54" s="33" t="s">
        <v>72</v>
      </c>
      <c r="C54" s="34" t="s">
        <v>256</v>
      </c>
      <c r="D54" s="35">
        <v>4724</v>
      </c>
      <c r="E54" s="35">
        <v>5059</v>
      </c>
      <c r="F54" s="35">
        <v>335</v>
      </c>
      <c r="G54" s="35">
        <v>917</v>
      </c>
      <c r="H54" s="35">
        <v>1252</v>
      </c>
    </row>
    <row r="55" spans="1:8" s="36" customFormat="1" ht="11.5">
      <c r="A55" s="34" t="s">
        <v>145</v>
      </c>
      <c r="B55" s="33" t="s">
        <v>144</v>
      </c>
      <c r="C55" s="34" t="s">
        <v>256</v>
      </c>
      <c r="D55" s="35">
        <v>1377</v>
      </c>
      <c r="E55" s="35">
        <v>1456</v>
      </c>
      <c r="F55" s="35">
        <v>79</v>
      </c>
      <c r="G55" s="35">
        <v>355</v>
      </c>
      <c r="H55" s="35">
        <v>434</v>
      </c>
    </row>
    <row r="56" spans="1:8" s="36" customFormat="1" ht="11.5">
      <c r="A56" s="34" t="s">
        <v>154</v>
      </c>
      <c r="B56" s="33" t="s">
        <v>153</v>
      </c>
      <c r="C56" s="34" t="s">
        <v>256</v>
      </c>
      <c r="D56" s="35">
        <v>1411</v>
      </c>
      <c r="E56" s="35">
        <v>1492</v>
      </c>
      <c r="F56" s="35">
        <v>81</v>
      </c>
      <c r="G56" s="35">
        <v>337</v>
      </c>
      <c r="H56" s="35">
        <v>418</v>
      </c>
    </row>
    <row r="57" spans="1:8" s="36" customFormat="1" ht="11.5">
      <c r="A57" s="34" t="s">
        <v>109</v>
      </c>
      <c r="B57" s="33" t="s">
        <v>108</v>
      </c>
      <c r="C57" s="34" t="s">
        <v>256</v>
      </c>
      <c r="D57" s="35">
        <v>492</v>
      </c>
      <c r="E57" s="35">
        <v>521</v>
      </c>
      <c r="F57" s="35">
        <v>29</v>
      </c>
      <c r="G57" s="35">
        <v>132</v>
      </c>
      <c r="H57" s="35">
        <v>161</v>
      </c>
    </row>
    <row r="58" spans="1:8" s="36" customFormat="1" ht="11.5">
      <c r="A58" s="34" t="s">
        <v>157</v>
      </c>
      <c r="B58" s="33" t="s">
        <v>156</v>
      </c>
      <c r="C58" s="34" t="s">
        <v>256</v>
      </c>
      <c r="D58" s="35">
        <v>194</v>
      </c>
      <c r="E58" s="35">
        <v>205</v>
      </c>
      <c r="F58" s="35">
        <v>11</v>
      </c>
      <c r="G58" s="35">
        <v>40</v>
      </c>
      <c r="H58" s="35">
        <v>51</v>
      </c>
    </row>
    <row r="59" spans="1:8" s="36" customFormat="1" ht="11.5">
      <c r="A59" s="34" t="s">
        <v>85</v>
      </c>
      <c r="B59" s="33" t="s">
        <v>84</v>
      </c>
      <c r="C59" s="34" t="s">
        <v>256</v>
      </c>
      <c r="D59" s="35">
        <v>531</v>
      </c>
      <c r="E59" s="35">
        <v>565</v>
      </c>
      <c r="F59" s="35">
        <v>34</v>
      </c>
      <c r="G59" s="35">
        <v>116</v>
      </c>
      <c r="H59" s="35">
        <v>150</v>
      </c>
    </row>
    <row r="60" spans="1:8" s="36" customFormat="1" ht="11.5">
      <c r="A60" s="34" t="s">
        <v>106</v>
      </c>
      <c r="B60" s="33" t="s">
        <v>105</v>
      </c>
      <c r="C60" s="34" t="s">
        <v>256</v>
      </c>
      <c r="D60" s="35">
        <v>55</v>
      </c>
      <c r="E60" s="35">
        <v>58</v>
      </c>
      <c r="F60" s="35">
        <v>3</v>
      </c>
      <c r="G60" s="35">
        <v>10</v>
      </c>
      <c r="H60" s="35">
        <v>13</v>
      </c>
    </row>
    <row r="61" spans="1:8" s="36" customFormat="1" ht="11.5">
      <c r="A61" s="34" t="s">
        <v>103</v>
      </c>
      <c r="B61" s="33" t="s">
        <v>102</v>
      </c>
      <c r="C61" s="34" t="s">
        <v>256</v>
      </c>
      <c r="D61" s="35">
        <v>417</v>
      </c>
      <c r="E61" s="35">
        <v>462</v>
      </c>
      <c r="F61" s="35">
        <v>45</v>
      </c>
      <c r="G61" s="35">
        <v>130</v>
      </c>
      <c r="H61" s="35">
        <v>175</v>
      </c>
    </row>
    <row r="62" spans="1:8" s="36" customFormat="1" ht="11.5">
      <c r="A62" s="34" t="s">
        <v>151</v>
      </c>
      <c r="B62" s="33" t="s">
        <v>150</v>
      </c>
      <c r="C62" s="34" t="s">
        <v>256</v>
      </c>
      <c r="D62" s="35">
        <v>783</v>
      </c>
      <c r="E62" s="35">
        <v>834</v>
      </c>
      <c r="F62" s="35">
        <v>51</v>
      </c>
      <c r="G62" s="35">
        <v>224</v>
      </c>
      <c r="H62" s="35">
        <v>275</v>
      </c>
    </row>
    <row r="63" spans="1:8" s="36" customFormat="1" ht="11.5">
      <c r="A63" s="34" t="s">
        <v>163</v>
      </c>
      <c r="B63" s="33" t="s">
        <v>162</v>
      </c>
      <c r="C63" s="34" t="s">
        <v>256</v>
      </c>
      <c r="D63" s="35">
        <v>68</v>
      </c>
      <c r="E63" s="35">
        <v>73</v>
      </c>
      <c r="F63" s="35">
        <v>5</v>
      </c>
      <c r="G63" s="35">
        <v>20</v>
      </c>
      <c r="H63" s="35">
        <v>25</v>
      </c>
    </row>
    <row r="64" spans="1:8" s="36" customFormat="1" ht="11.5">
      <c r="A64" s="34" t="s">
        <v>97</v>
      </c>
      <c r="B64" s="33" t="s">
        <v>96</v>
      </c>
      <c r="C64" s="34" t="s">
        <v>256</v>
      </c>
      <c r="D64" s="35">
        <v>838</v>
      </c>
      <c r="E64" s="35">
        <v>931</v>
      </c>
      <c r="F64" s="35">
        <v>93</v>
      </c>
      <c r="G64" s="35">
        <v>271</v>
      </c>
      <c r="H64" s="35">
        <v>364</v>
      </c>
    </row>
    <row r="65" spans="1:8" s="36" customFormat="1" ht="11.5">
      <c r="A65" s="34" t="s">
        <v>217</v>
      </c>
      <c r="B65" s="33" t="s">
        <v>216</v>
      </c>
      <c r="C65" s="34" t="s">
        <v>256</v>
      </c>
      <c r="D65" s="35">
        <v>69</v>
      </c>
      <c r="E65" s="35">
        <v>77</v>
      </c>
      <c r="F65" s="35">
        <v>8</v>
      </c>
      <c r="G65" s="35">
        <v>17</v>
      </c>
      <c r="H65" s="35">
        <v>25</v>
      </c>
    </row>
    <row r="66" spans="1:8" s="36" customFormat="1" ht="11.5">
      <c r="A66" s="34" t="s">
        <v>285</v>
      </c>
      <c r="B66" s="33" t="s">
        <v>286</v>
      </c>
      <c r="C66" s="34" t="s">
        <v>259</v>
      </c>
      <c r="D66" s="35">
        <v>1397</v>
      </c>
      <c r="E66" s="35">
        <v>1518</v>
      </c>
      <c r="F66" s="35">
        <v>121</v>
      </c>
      <c r="G66" s="35">
        <v>366</v>
      </c>
      <c r="H66" s="35">
        <v>487</v>
      </c>
    </row>
    <row r="67" spans="1:8" s="36" customFormat="1" ht="11.5">
      <c r="A67" s="34" t="s">
        <v>287</v>
      </c>
      <c r="B67" s="33" t="s">
        <v>288</v>
      </c>
      <c r="C67" s="34" t="s">
        <v>259</v>
      </c>
      <c r="D67" s="35">
        <v>357</v>
      </c>
      <c r="E67" s="35">
        <v>383</v>
      </c>
      <c r="F67" s="35">
        <v>26</v>
      </c>
      <c r="G67" s="35">
        <v>68</v>
      </c>
      <c r="H67" s="35">
        <v>94</v>
      </c>
    </row>
    <row r="68" spans="1:8" s="36" customFormat="1" ht="11.5">
      <c r="A68" s="34" t="s">
        <v>289</v>
      </c>
      <c r="B68" s="33" t="s">
        <v>290</v>
      </c>
      <c r="C68" s="34" t="s">
        <v>259</v>
      </c>
      <c r="D68" s="35">
        <v>233</v>
      </c>
      <c r="E68" s="35">
        <v>248</v>
      </c>
      <c r="F68" s="35">
        <v>15</v>
      </c>
      <c r="G68" s="35">
        <v>49</v>
      </c>
      <c r="H68" s="35">
        <v>64</v>
      </c>
    </row>
    <row r="69" spans="1:8" s="36" customFormat="1" ht="11.5">
      <c r="A69" s="34" t="s">
        <v>139</v>
      </c>
      <c r="B69" s="33" t="s">
        <v>138</v>
      </c>
      <c r="C69" s="34" t="s">
        <v>256</v>
      </c>
      <c r="D69" s="35">
        <v>257</v>
      </c>
      <c r="E69" s="35">
        <v>279</v>
      </c>
      <c r="F69" s="35">
        <v>22</v>
      </c>
      <c r="G69" s="35">
        <v>62</v>
      </c>
      <c r="H69" s="35">
        <v>84</v>
      </c>
    </row>
    <row r="70" spans="1:8" s="36" customFormat="1" ht="11.5">
      <c r="A70" s="34" t="s">
        <v>76</v>
      </c>
      <c r="B70" s="33" t="s">
        <v>75</v>
      </c>
      <c r="C70" s="34" t="s">
        <v>256</v>
      </c>
      <c r="D70" s="35">
        <v>1590</v>
      </c>
      <c r="E70" s="35">
        <v>1694</v>
      </c>
      <c r="F70" s="35">
        <v>104</v>
      </c>
      <c r="G70" s="35">
        <v>434</v>
      </c>
      <c r="H70" s="35">
        <v>538</v>
      </c>
    </row>
    <row r="71" spans="1:8" s="36" customFormat="1" ht="11.5">
      <c r="A71" s="34" t="s">
        <v>79</v>
      </c>
      <c r="B71" s="33" t="s">
        <v>78</v>
      </c>
      <c r="C71" s="34" t="s">
        <v>256</v>
      </c>
      <c r="D71" s="35">
        <v>637</v>
      </c>
      <c r="E71" s="35">
        <v>722</v>
      </c>
      <c r="F71" s="35">
        <v>85</v>
      </c>
      <c r="G71" s="35">
        <v>182</v>
      </c>
      <c r="H71" s="35">
        <v>267</v>
      </c>
    </row>
    <row r="72" spans="1:8" s="36" customFormat="1" ht="11.5">
      <c r="A72" s="34" t="s">
        <v>121</v>
      </c>
      <c r="B72" s="33" t="s">
        <v>120</v>
      </c>
      <c r="C72" s="34" t="s">
        <v>256</v>
      </c>
      <c r="D72" s="35">
        <v>710</v>
      </c>
      <c r="E72" s="35">
        <v>764</v>
      </c>
      <c r="F72" s="35">
        <v>54</v>
      </c>
      <c r="G72" s="35">
        <v>134</v>
      </c>
      <c r="H72" s="35">
        <v>188</v>
      </c>
    </row>
    <row r="73" spans="1:8" s="36" customFormat="1" ht="11.5">
      <c r="A73" s="34" t="s">
        <v>202</v>
      </c>
      <c r="B73" s="33" t="s">
        <v>201</v>
      </c>
      <c r="C73" s="34" t="s">
        <v>256</v>
      </c>
      <c r="D73" s="35">
        <v>200</v>
      </c>
      <c r="E73" s="35">
        <v>211</v>
      </c>
      <c r="F73" s="35">
        <v>11</v>
      </c>
      <c r="G73" s="35">
        <v>45</v>
      </c>
      <c r="H73" s="35">
        <v>56</v>
      </c>
    </row>
    <row r="74" spans="1:8" s="36" customFormat="1" ht="11.5">
      <c r="A74" s="34" t="s">
        <v>184</v>
      </c>
      <c r="B74" s="33" t="s">
        <v>183</v>
      </c>
      <c r="C74" s="34" t="s">
        <v>256</v>
      </c>
      <c r="D74" s="35">
        <v>142</v>
      </c>
      <c r="E74" s="35">
        <v>148</v>
      </c>
      <c r="F74" s="35">
        <v>6</v>
      </c>
      <c r="G74" s="35">
        <v>23</v>
      </c>
      <c r="H74" s="35">
        <v>29</v>
      </c>
    </row>
    <row r="75" spans="1:8" s="36" customFormat="1" ht="11.5">
      <c r="A75" s="34" t="s">
        <v>291</v>
      </c>
      <c r="B75" s="33" t="s">
        <v>292</v>
      </c>
      <c r="C75" s="34" t="s">
        <v>259</v>
      </c>
      <c r="D75" s="35">
        <v>400</v>
      </c>
      <c r="E75" s="35">
        <v>440</v>
      </c>
      <c r="F75" s="35">
        <v>40</v>
      </c>
      <c r="G75" s="35">
        <v>111</v>
      </c>
      <c r="H75" s="35">
        <v>151</v>
      </c>
    </row>
    <row r="76" spans="1:8" s="36" customFormat="1" ht="11.5">
      <c r="A76" s="34" t="s">
        <v>293</v>
      </c>
      <c r="B76" s="33" t="s">
        <v>294</v>
      </c>
      <c r="C76" s="34" t="s">
        <v>259</v>
      </c>
      <c r="D76" s="35">
        <v>1179</v>
      </c>
      <c r="E76" s="35">
        <v>1261</v>
      </c>
      <c r="F76" s="35">
        <v>82</v>
      </c>
      <c r="G76" s="35">
        <v>340</v>
      </c>
      <c r="H76" s="35">
        <v>422</v>
      </c>
    </row>
    <row r="77" spans="1:8" s="36" customFormat="1" ht="11.5">
      <c r="A77" s="34" t="s">
        <v>295</v>
      </c>
      <c r="B77" s="33" t="s">
        <v>296</v>
      </c>
      <c r="C77" s="34" t="s">
        <v>259</v>
      </c>
      <c r="D77" s="35">
        <v>377</v>
      </c>
      <c r="E77" s="35">
        <v>399</v>
      </c>
      <c r="F77" s="35">
        <v>22</v>
      </c>
      <c r="G77" s="35">
        <v>100</v>
      </c>
      <c r="H77" s="35">
        <v>122</v>
      </c>
    </row>
    <row r="78" spans="1:8" s="36" customFormat="1" ht="11.5">
      <c r="A78" s="34" t="s">
        <v>91</v>
      </c>
      <c r="B78" s="33" t="s">
        <v>90</v>
      </c>
      <c r="C78" s="34" t="s">
        <v>256</v>
      </c>
      <c r="D78" s="35">
        <v>874</v>
      </c>
      <c r="E78" s="35">
        <v>952</v>
      </c>
      <c r="F78" s="35">
        <v>78</v>
      </c>
      <c r="G78" s="35">
        <v>231</v>
      </c>
      <c r="H78" s="35">
        <v>309</v>
      </c>
    </row>
    <row r="79" spans="1:8" s="36" customFormat="1" ht="11.5">
      <c r="A79" s="34" t="s">
        <v>100</v>
      </c>
      <c r="B79" s="33" t="s">
        <v>99</v>
      </c>
      <c r="C79" s="34" t="s">
        <v>256</v>
      </c>
      <c r="D79" s="35">
        <v>1517</v>
      </c>
      <c r="E79" s="35">
        <v>1691</v>
      </c>
      <c r="F79" s="35">
        <v>174</v>
      </c>
      <c r="G79" s="35">
        <v>432</v>
      </c>
      <c r="H79" s="35">
        <v>606</v>
      </c>
    </row>
    <row r="80" spans="1:8" s="36" customFormat="1" ht="11.5">
      <c r="A80" s="34" t="s">
        <v>148</v>
      </c>
      <c r="B80" s="33" t="s">
        <v>147</v>
      </c>
      <c r="C80" s="34" t="s">
        <v>256</v>
      </c>
      <c r="D80" s="35">
        <v>336</v>
      </c>
      <c r="E80" s="35">
        <v>363</v>
      </c>
      <c r="F80" s="35">
        <v>27</v>
      </c>
      <c r="G80" s="35">
        <v>99</v>
      </c>
      <c r="H80" s="35">
        <v>126</v>
      </c>
    </row>
    <row r="81" spans="1:8" s="36" customFormat="1" ht="11.5">
      <c r="A81" s="34" t="s">
        <v>297</v>
      </c>
      <c r="B81" s="33" t="s">
        <v>298</v>
      </c>
      <c r="C81" s="34" t="s">
        <v>259</v>
      </c>
      <c r="D81" s="35">
        <v>345</v>
      </c>
      <c r="E81" s="35">
        <v>374</v>
      </c>
      <c r="F81" s="35">
        <v>29</v>
      </c>
      <c r="G81" s="35">
        <v>114</v>
      </c>
      <c r="H81" s="35">
        <v>143</v>
      </c>
    </row>
    <row r="82" spans="1:8" s="36" customFormat="1" ht="11.5">
      <c r="A82" s="34" t="s">
        <v>299</v>
      </c>
      <c r="B82" s="33" t="s">
        <v>300</v>
      </c>
      <c r="C82" s="34" t="s">
        <v>259</v>
      </c>
      <c r="D82" s="35">
        <v>366</v>
      </c>
      <c r="E82" s="35">
        <v>458</v>
      </c>
      <c r="F82" s="35">
        <v>92</v>
      </c>
      <c r="G82" s="35">
        <v>91</v>
      </c>
      <c r="H82" s="35">
        <v>183</v>
      </c>
    </row>
    <row r="83" spans="1:8" s="36" customFormat="1" ht="11.5">
      <c r="A83" s="34" t="s">
        <v>241</v>
      </c>
      <c r="B83" s="33" t="s">
        <v>240</v>
      </c>
      <c r="C83" s="34" t="s">
        <v>256</v>
      </c>
      <c r="D83" s="35">
        <v>24</v>
      </c>
      <c r="E83" s="35">
        <v>26</v>
      </c>
      <c r="F83" s="35">
        <v>2</v>
      </c>
      <c r="G83" s="35">
        <v>9</v>
      </c>
      <c r="H83" s="35">
        <v>11</v>
      </c>
    </row>
    <row r="84" spans="1:8" s="36" customFormat="1" ht="11.5">
      <c r="A84" s="34" t="s">
        <v>301</v>
      </c>
      <c r="B84" s="33" t="s">
        <v>302</v>
      </c>
      <c r="C84" s="34" t="s">
        <v>259</v>
      </c>
      <c r="D84" s="35">
        <v>40</v>
      </c>
      <c r="E84" s="35">
        <v>49</v>
      </c>
      <c r="F84" s="35">
        <v>9</v>
      </c>
      <c r="G84" s="35">
        <v>10</v>
      </c>
      <c r="H84" s="35">
        <v>19</v>
      </c>
    </row>
    <row r="85" spans="1:8" s="36" customFormat="1" ht="11.5">
      <c r="A85" s="34" t="s">
        <v>214</v>
      </c>
      <c r="B85" s="33" t="s">
        <v>213</v>
      </c>
      <c r="C85" s="34" t="s">
        <v>256</v>
      </c>
      <c r="D85" s="35">
        <v>443</v>
      </c>
      <c r="E85" s="35">
        <v>448</v>
      </c>
      <c r="F85" s="35">
        <v>5</v>
      </c>
      <c r="G85" s="35">
        <v>145</v>
      </c>
      <c r="H85" s="35">
        <v>150</v>
      </c>
    </row>
    <row r="86" spans="1:8" s="36" customFormat="1" ht="11.5">
      <c r="A86" s="34" t="s">
        <v>223</v>
      </c>
      <c r="B86" s="33" t="s">
        <v>222</v>
      </c>
      <c r="C86" s="34" t="s">
        <v>256</v>
      </c>
      <c r="D86" s="35">
        <v>734</v>
      </c>
      <c r="E86" s="35">
        <v>788</v>
      </c>
      <c r="F86" s="35">
        <v>54</v>
      </c>
      <c r="G86" s="35">
        <v>199</v>
      </c>
      <c r="H86" s="35">
        <v>253</v>
      </c>
    </row>
    <row r="87" spans="1:8" s="36" customFormat="1" ht="11.5">
      <c r="A87" s="34" t="s">
        <v>136</v>
      </c>
      <c r="B87" s="33" t="s">
        <v>135</v>
      </c>
      <c r="C87" s="34" t="s">
        <v>256</v>
      </c>
      <c r="D87" s="35">
        <v>537</v>
      </c>
      <c r="E87" s="35">
        <v>587</v>
      </c>
      <c r="F87" s="35">
        <v>50</v>
      </c>
      <c r="G87" s="35">
        <v>124</v>
      </c>
      <c r="H87" s="35">
        <v>174</v>
      </c>
    </row>
    <row r="88" spans="1:8" s="36" customFormat="1" ht="11.5">
      <c r="A88" s="34" t="s">
        <v>303</v>
      </c>
      <c r="B88" s="33" t="s">
        <v>304</v>
      </c>
      <c r="C88" s="34" t="s">
        <v>259</v>
      </c>
      <c r="D88" s="35">
        <v>461</v>
      </c>
      <c r="E88" s="35">
        <v>551</v>
      </c>
      <c r="F88" s="35">
        <v>90</v>
      </c>
      <c r="G88" s="35">
        <v>98</v>
      </c>
      <c r="H88" s="35">
        <v>188</v>
      </c>
    </row>
    <row r="89" spans="1:8" s="36" customFormat="1" ht="11.5">
      <c r="A89" s="34" t="s">
        <v>235</v>
      </c>
      <c r="B89" s="33" t="s">
        <v>234</v>
      </c>
      <c r="C89" s="34" t="s">
        <v>256</v>
      </c>
      <c r="D89" s="35">
        <v>209</v>
      </c>
      <c r="E89" s="35">
        <v>239</v>
      </c>
      <c r="F89" s="35">
        <v>30</v>
      </c>
      <c r="G89" s="35">
        <v>53</v>
      </c>
      <c r="H89" s="35">
        <v>83</v>
      </c>
    </row>
    <row r="90" spans="1:8" s="36" customFormat="1" ht="11.5">
      <c r="A90" s="34" t="s">
        <v>181</v>
      </c>
      <c r="B90" s="33" t="s">
        <v>180</v>
      </c>
      <c r="C90" s="34" t="s">
        <v>256</v>
      </c>
      <c r="D90" s="35">
        <v>121</v>
      </c>
      <c r="E90" s="35">
        <v>138</v>
      </c>
      <c r="F90" s="35">
        <v>17</v>
      </c>
      <c r="G90" s="35">
        <v>31</v>
      </c>
      <c r="H90" s="35">
        <v>48</v>
      </c>
    </row>
    <row r="91" spans="1:8" s="36" customFormat="1" ht="11.5">
      <c r="A91" s="34" t="s">
        <v>305</v>
      </c>
      <c r="B91" s="33" t="s">
        <v>306</v>
      </c>
      <c r="C91" s="34" t="s">
        <v>259</v>
      </c>
      <c r="D91" s="35">
        <v>173</v>
      </c>
      <c r="E91" s="35">
        <v>190</v>
      </c>
      <c r="F91" s="35">
        <v>17</v>
      </c>
      <c r="G91" s="35">
        <v>50</v>
      </c>
      <c r="H91" s="35">
        <v>67</v>
      </c>
    </row>
    <row r="92" spans="1:8" s="36" customFormat="1" ht="11.5">
      <c r="A92" s="34" t="s">
        <v>307</v>
      </c>
      <c r="B92" s="33" t="s">
        <v>308</v>
      </c>
      <c r="C92" s="34" t="s">
        <v>259</v>
      </c>
      <c r="D92" s="35">
        <v>535</v>
      </c>
      <c r="E92" s="35">
        <v>571</v>
      </c>
      <c r="F92" s="35">
        <v>36</v>
      </c>
      <c r="G92" s="35">
        <v>161</v>
      </c>
      <c r="H92" s="35">
        <v>197</v>
      </c>
    </row>
    <row r="93" spans="1:8" s="36" customFormat="1" ht="11.5">
      <c r="A93" s="34" t="s">
        <v>309</v>
      </c>
      <c r="B93" s="33" t="s">
        <v>310</v>
      </c>
      <c r="C93" s="34" t="s">
        <v>259</v>
      </c>
      <c r="D93" s="35">
        <v>517</v>
      </c>
      <c r="E93" s="35">
        <v>558</v>
      </c>
      <c r="F93" s="35">
        <v>41</v>
      </c>
      <c r="G93" s="35">
        <v>149</v>
      </c>
      <c r="H93" s="35">
        <v>190</v>
      </c>
    </row>
    <row r="94" spans="1:8" s="36" customFormat="1" ht="11.5">
      <c r="A94" s="34" t="s">
        <v>311</v>
      </c>
      <c r="B94" s="33" t="s">
        <v>312</v>
      </c>
      <c r="C94" s="34" t="s">
        <v>259</v>
      </c>
      <c r="D94" s="35">
        <v>571</v>
      </c>
      <c r="E94" s="35">
        <v>599</v>
      </c>
      <c r="F94" s="35">
        <v>28</v>
      </c>
      <c r="G94" s="35">
        <v>137</v>
      </c>
      <c r="H94" s="35">
        <v>165</v>
      </c>
    </row>
    <row r="95" spans="1:8" s="36" customFormat="1" ht="11.5">
      <c r="A95" s="34" t="s">
        <v>232</v>
      </c>
      <c r="B95" s="33" t="s">
        <v>231</v>
      </c>
      <c r="C95" s="34" t="s">
        <v>256</v>
      </c>
      <c r="D95" s="35">
        <v>116</v>
      </c>
      <c r="E95" s="35">
        <v>121</v>
      </c>
      <c r="F95" s="35">
        <v>5</v>
      </c>
      <c r="G95" s="35">
        <v>20</v>
      </c>
      <c r="H95" s="35">
        <v>25</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316</v>
      </c>
      <c r="E97" s="35">
        <v>324</v>
      </c>
      <c r="F97" s="35">
        <v>8</v>
      </c>
      <c r="G97" s="35">
        <v>110</v>
      </c>
      <c r="H97" s="35">
        <v>118</v>
      </c>
    </row>
    <row r="98" spans="1:8" s="36" customFormat="1" ht="11.5">
      <c r="A98" s="34" t="s">
        <v>317</v>
      </c>
      <c r="B98" s="33" t="s">
        <v>318</v>
      </c>
      <c r="C98" s="34" t="s">
        <v>259</v>
      </c>
      <c r="D98" s="35">
        <v>714</v>
      </c>
      <c r="E98" s="35">
        <v>748</v>
      </c>
      <c r="F98" s="35">
        <v>34</v>
      </c>
      <c r="G98" s="35">
        <v>102</v>
      </c>
      <c r="H98" s="35">
        <v>136</v>
      </c>
    </row>
    <row r="99" spans="1:8" s="36" customFormat="1" ht="11.5">
      <c r="A99" s="34" t="s">
        <v>190</v>
      </c>
      <c r="B99" s="33" t="s">
        <v>189</v>
      </c>
      <c r="C99" s="34" t="s">
        <v>256</v>
      </c>
      <c r="D99" s="35">
        <v>270</v>
      </c>
      <c r="E99" s="35">
        <v>285</v>
      </c>
      <c r="F99" s="35">
        <v>15</v>
      </c>
      <c r="G99" s="35">
        <v>92</v>
      </c>
      <c r="H99" s="35">
        <v>107</v>
      </c>
    </row>
    <row r="100" spans="1:8" s="36" customFormat="1" ht="11.5">
      <c r="A100" s="34" t="s">
        <v>196</v>
      </c>
      <c r="B100" s="33" t="s">
        <v>195</v>
      </c>
      <c r="C100" s="34" t="s">
        <v>256</v>
      </c>
      <c r="D100" s="35">
        <v>727</v>
      </c>
      <c r="E100" s="35">
        <v>730</v>
      </c>
      <c r="F100" s="35">
        <v>3</v>
      </c>
      <c r="G100" s="35">
        <v>269</v>
      </c>
      <c r="H100" s="35">
        <v>272</v>
      </c>
    </row>
    <row r="101" spans="1:8" s="36" customFormat="1" ht="11.5">
      <c r="A101" s="34" t="s">
        <v>319</v>
      </c>
      <c r="B101" s="33" t="s">
        <v>320</v>
      </c>
      <c r="C101" s="34" t="s">
        <v>259</v>
      </c>
      <c r="D101" s="35">
        <v>1006</v>
      </c>
      <c r="E101" s="35">
        <v>1113</v>
      </c>
      <c r="F101" s="35">
        <v>107</v>
      </c>
      <c r="G101" s="35">
        <v>253</v>
      </c>
      <c r="H101" s="35">
        <v>360</v>
      </c>
    </row>
    <row r="102" spans="1:8" s="36" customFormat="1" ht="11.5">
      <c r="A102" s="34" t="s">
        <v>321</v>
      </c>
      <c r="B102" s="33" t="s">
        <v>322</v>
      </c>
      <c r="C102" s="34" t="s">
        <v>259</v>
      </c>
      <c r="D102" s="35">
        <v>497</v>
      </c>
      <c r="E102" s="35">
        <v>522</v>
      </c>
      <c r="F102" s="35">
        <v>25</v>
      </c>
      <c r="G102" s="35">
        <v>141</v>
      </c>
      <c r="H102" s="35">
        <v>166</v>
      </c>
    </row>
    <row r="103" spans="1:8" s="36" customFormat="1" ht="11.5">
      <c r="A103" s="34" t="s">
        <v>323</v>
      </c>
      <c r="B103" s="33" t="s">
        <v>324</v>
      </c>
      <c r="C103" s="34" t="s">
        <v>259</v>
      </c>
      <c r="D103" s="35">
        <v>234</v>
      </c>
      <c r="E103" s="35">
        <v>245</v>
      </c>
      <c r="F103" s="35">
        <v>11</v>
      </c>
      <c r="G103" s="35">
        <v>40</v>
      </c>
      <c r="H103" s="35">
        <v>51</v>
      </c>
    </row>
    <row r="104" spans="1:8" s="36" customFormat="1" ht="11.5">
      <c r="A104" s="34" t="s">
        <v>118</v>
      </c>
      <c r="B104" s="33" t="s">
        <v>117</v>
      </c>
      <c r="C104" s="34" t="s">
        <v>256</v>
      </c>
      <c r="D104" s="35">
        <v>285</v>
      </c>
      <c r="E104" s="35">
        <v>285</v>
      </c>
      <c r="F104" s="35">
        <v>0</v>
      </c>
      <c r="G104" s="35">
        <v>58</v>
      </c>
      <c r="H104" s="35">
        <v>58</v>
      </c>
    </row>
    <row r="105" spans="1:8" s="36" customFormat="1" ht="11.5">
      <c r="A105" s="34" t="s">
        <v>325</v>
      </c>
      <c r="B105" s="33" t="s">
        <v>326</v>
      </c>
      <c r="C105" s="34" t="s">
        <v>259</v>
      </c>
      <c r="D105" s="35">
        <v>135</v>
      </c>
      <c r="E105" s="35">
        <v>138</v>
      </c>
      <c r="F105" s="35">
        <v>3</v>
      </c>
      <c r="G105" s="35">
        <v>26</v>
      </c>
      <c r="H105" s="35">
        <v>29</v>
      </c>
    </row>
    <row r="106" spans="1:8" s="36" customFormat="1" ht="11.5">
      <c r="A106" s="34" t="s">
        <v>142</v>
      </c>
      <c r="B106" s="33" t="s">
        <v>141</v>
      </c>
      <c r="C106" s="34" t="s">
        <v>256</v>
      </c>
      <c r="D106" s="35">
        <v>141</v>
      </c>
      <c r="E106" s="35">
        <v>143</v>
      </c>
      <c r="F106" s="35">
        <v>2</v>
      </c>
      <c r="G106" s="35">
        <v>27</v>
      </c>
      <c r="H106" s="35">
        <v>29</v>
      </c>
    </row>
    <row r="107" spans="1:8" s="36" customFormat="1" ht="11.5">
      <c r="A107" s="34" t="s">
        <v>327</v>
      </c>
      <c r="B107" s="33" t="s">
        <v>328</v>
      </c>
      <c r="C107" s="34" t="s">
        <v>259</v>
      </c>
      <c r="D107" s="35">
        <v>1794</v>
      </c>
      <c r="E107" s="35">
        <v>1935</v>
      </c>
      <c r="F107" s="35">
        <v>141</v>
      </c>
      <c r="G107" s="35">
        <v>287</v>
      </c>
      <c r="H107" s="35">
        <v>428</v>
      </c>
    </row>
    <row r="108" spans="1:8" s="36" customFormat="1" ht="11.5">
      <c r="A108" s="34" t="s">
        <v>329</v>
      </c>
      <c r="B108" s="33" t="s">
        <v>330</v>
      </c>
      <c r="C108" s="34" t="s">
        <v>259</v>
      </c>
      <c r="D108" s="35">
        <v>204</v>
      </c>
      <c r="E108" s="35">
        <v>202</v>
      </c>
      <c r="F108" s="35">
        <v>-2</v>
      </c>
      <c r="G108" s="35">
        <v>71</v>
      </c>
      <c r="H108" s="35">
        <v>69</v>
      </c>
    </row>
    <row r="109" spans="1:8" s="36" customFormat="1" ht="11.5">
      <c r="A109" s="34" t="s">
        <v>331</v>
      </c>
      <c r="B109" s="33" t="s">
        <v>332</v>
      </c>
      <c r="C109" s="34" t="s">
        <v>259</v>
      </c>
      <c r="D109" s="35">
        <v>262</v>
      </c>
      <c r="E109" s="35">
        <v>287</v>
      </c>
      <c r="F109" s="35">
        <v>25</v>
      </c>
      <c r="G109" s="35">
        <v>99</v>
      </c>
      <c r="H109" s="35">
        <v>124</v>
      </c>
    </row>
    <row r="110" spans="1:8" s="36" customFormat="1" ht="11.5">
      <c r="A110" s="34" t="s">
        <v>333</v>
      </c>
      <c r="B110" s="33" t="s">
        <v>334</v>
      </c>
      <c r="C110" s="34" t="s">
        <v>259</v>
      </c>
      <c r="D110" s="35">
        <v>618</v>
      </c>
      <c r="E110" s="35">
        <v>571</v>
      </c>
      <c r="F110" s="35">
        <v>-47</v>
      </c>
      <c r="G110" s="35">
        <v>240</v>
      </c>
      <c r="H110" s="35">
        <v>193</v>
      </c>
    </row>
    <row r="111" spans="1:8" s="36" customFormat="1" ht="11.5">
      <c r="A111" s="34" t="s">
        <v>335</v>
      </c>
      <c r="B111" s="33" t="s">
        <v>336</v>
      </c>
      <c r="C111" s="34" t="s">
        <v>259</v>
      </c>
      <c r="D111" s="35">
        <v>842</v>
      </c>
      <c r="E111" s="35">
        <v>930</v>
      </c>
      <c r="F111" s="35">
        <v>88</v>
      </c>
      <c r="G111" s="35">
        <v>245</v>
      </c>
      <c r="H111" s="35">
        <v>333</v>
      </c>
    </row>
    <row r="112" spans="1:8" s="36" customFormat="1" ht="11.5">
      <c r="A112" s="34" t="s">
        <v>70</v>
      </c>
      <c r="B112" s="33" t="s">
        <v>69</v>
      </c>
      <c r="C112" s="34" t="s">
        <v>256</v>
      </c>
      <c r="D112" s="35">
        <v>1005</v>
      </c>
      <c r="E112" s="35">
        <v>1124</v>
      </c>
      <c r="F112" s="35">
        <v>119</v>
      </c>
      <c r="G112" s="35">
        <v>296</v>
      </c>
      <c r="H112" s="35">
        <v>415</v>
      </c>
    </row>
    <row r="113" spans="1:9" s="36" customFormat="1" ht="11.5">
      <c r="A113" s="34" t="s">
        <v>337</v>
      </c>
      <c r="B113" s="33" t="s">
        <v>338</v>
      </c>
      <c r="C113" s="34" t="s">
        <v>259</v>
      </c>
      <c r="D113" s="35">
        <v>224</v>
      </c>
      <c r="E113" s="35">
        <v>242</v>
      </c>
      <c r="F113" s="35">
        <v>18</v>
      </c>
      <c r="G113" s="35">
        <v>70</v>
      </c>
      <c r="H113" s="35">
        <v>88</v>
      </c>
    </row>
    <row r="114" spans="1:9" s="36" customFormat="1" ht="11.5">
      <c r="A114" s="34"/>
      <c r="B114" s="33" t="s">
        <v>339</v>
      </c>
      <c r="C114" s="37" t="s">
        <v>259</v>
      </c>
      <c r="D114" s="35">
        <v>24426</v>
      </c>
      <c r="E114" s="35">
        <v>26421</v>
      </c>
      <c r="F114" s="35">
        <v>1995</v>
      </c>
      <c r="G114" s="35">
        <v>6656</v>
      </c>
      <c r="H114" s="35">
        <v>8651</v>
      </c>
    </row>
    <row r="115" spans="1:9" ht="11.5">
      <c r="A115" s="5"/>
      <c r="B115" s="2"/>
      <c r="C115" s="9"/>
      <c r="D115" s="9"/>
      <c r="E115" s="9"/>
      <c r="F115" s="9"/>
      <c r="G115" s="9"/>
      <c r="H115" s="9"/>
      <c r="I115"/>
    </row>
  </sheetData>
  <mergeCells count="9">
    <mergeCell ref="A1:B1"/>
    <mergeCell ref="A9:B9"/>
    <mergeCell ref="A10:B10"/>
    <mergeCell ref="A11:B11"/>
    <mergeCell ref="A2:B2"/>
    <mergeCell ref="A5:H5"/>
    <mergeCell ref="A6:H6"/>
    <mergeCell ref="A4:H4"/>
    <mergeCell ref="A3:B3"/>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494F5-406F-447C-A5E9-52D15C7C025A}">
  <dimension ref="A1:H117"/>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8" width="25.77734375" style="14" customWidth="1"/>
  </cols>
  <sheetData>
    <row r="1" spans="1:8" s="29" customFormat="1" ht="14">
      <c r="A1" s="150" t="s">
        <v>341</v>
      </c>
      <c r="B1" s="150"/>
      <c r="C1" s="55"/>
      <c r="D1" s="56"/>
      <c r="E1" s="56"/>
      <c r="F1" s="56"/>
      <c r="G1" s="56"/>
      <c r="H1" s="56"/>
    </row>
    <row r="2" spans="1:8">
      <c r="A2" s="160"/>
      <c r="B2" s="160"/>
      <c r="C2" s="117"/>
      <c r="D2" s="14"/>
    </row>
    <row r="3" spans="1:8">
      <c r="A3" s="149"/>
      <c r="B3" s="149"/>
      <c r="C3" s="115"/>
      <c r="D3" s="94"/>
      <c r="E3" s="94"/>
      <c r="F3" s="94"/>
      <c r="G3" s="94"/>
      <c r="H3" s="94"/>
    </row>
    <row r="4" spans="1:8" s="2" customFormat="1" ht="32.25" customHeight="1">
      <c r="A4" s="148" t="s">
        <v>244</v>
      </c>
      <c r="B4" s="148"/>
      <c r="C4" s="148"/>
      <c r="D4" s="148"/>
      <c r="E4" s="148"/>
      <c r="F4" s="148"/>
      <c r="G4" s="148"/>
      <c r="H4" s="148"/>
    </row>
    <row r="5" spans="1:8" s="2" customFormat="1" ht="15" customHeight="1">
      <c r="A5" s="147" t="s">
        <v>245</v>
      </c>
      <c r="B5" s="147"/>
      <c r="C5" s="147"/>
      <c r="D5" s="147"/>
      <c r="E5" s="147"/>
      <c r="F5" s="147"/>
      <c r="G5" s="147"/>
      <c r="H5" s="147"/>
    </row>
    <row r="6" spans="1:8" s="2" customFormat="1" ht="12" customHeight="1">
      <c r="A6" s="147" t="s">
        <v>246</v>
      </c>
      <c r="B6" s="147"/>
      <c r="C6" s="147"/>
      <c r="D6" s="147"/>
      <c r="E6" s="147"/>
      <c r="F6" s="147"/>
      <c r="G6" s="147"/>
      <c r="H6" s="147"/>
    </row>
    <row r="7" spans="1:8" s="2" customFormat="1" ht="11.5" customHeight="1">
      <c r="A7" s="95"/>
      <c r="B7" s="95"/>
      <c r="C7" s="95"/>
      <c r="D7" s="95"/>
      <c r="E7" s="95"/>
      <c r="F7" s="95"/>
      <c r="G7" s="95"/>
      <c r="H7" s="95"/>
    </row>
    <row r="8" spans="1:8" s="2" customFormat="1" ht="11.5" customHeight="1">
      <c r="A8" s="91"/>
      <c r="B8" s="91"/>
      <c r="C8" s="91"/>
      <c r="D8" s="91"/>
      <c r="E8" s="91"/>
      <c r="F8" s="91"/>
      <c r="G8" s="91"/>
      <c r="H8" s="91"/>
    </row>
    <row r="9" spans="1:8" ht="46">
      <c r="A9" s="158" t="s">
        <v>247</v>
      </c>
      <c r="B9" s="159"/>
      <c r="C9" s="51"/>
      <c r="D9" s="52" t="s">
        <v>248</v>
      </c>
      <c r="E9" s="52" t="s">
        <v>249</v>
      </c>
      <c r="F9" s="52" t="s">
        <v>250</v>
      </c>
      <c r="G9" s="52" t="s">
        <v>251</v>
      </c>
      <c r="H9" s="53" t="s">
        <v>252</v>
      </c>
    </row>
    <row r="10" spans="1:8" s="29" customFormat="1" ht="11.5">
      <c r="A10" s="153" t="s">
        <v>253</v>
      </c>
      <c r="B10" s="154"/>
      <c r="C10" s="49"/>
      <c r="D10" s="63">
        <f>SUM(Table69[Environmental Employment in 2019
'[A'] ])</f>
        <v>103330</v>
      </c>
      <c r="E10" s="50">
        <f>SUM(Table69[Environmental Employment in 2029
'[B']])</f>
        <v>117737</v>
      </c>
      <c r="F10" s="50">
        <f>+SUM(Table69[Expansion Demand by 2029
'[C=B-A']])</f>
        <v>14407</v>
      </c>
      <c r="G10" s="50">
        <f>+SUM(Table69[Replacement Demand by 2029
'[D']])</f>
        <v>30445</v>
      </c>
      <c r="H10" s="50">
        <f>+SUM(Table69[Net Hiring Requirements by 2029
'[E=C+D']])</f>
        <v>44852</v>
      </c>
    </row>
    <row r="11" spans="1:8" s="29" customFormat="1" ht="11.5">
      <c r="A11" s="155" t="s">
        <v>254</v>
      </c>
      <c r="B11" s="156"/>
      <c r="C11" s="30"/>
      <c r="D11" s="31">
        <f>SUMIF(Table69[With Core Environmental Workers?], "Yes", Table69[Environmental Employment in 2019
'[A'] ])</f>
        <v>52113</v>
      </c>
      <c r="E11" s="31">
        <f>SUMIF(Table69[With Core Environmental Workers?], "Yes", Table69[Environmental Employment in 2029
'[B']])</f>
        <v>59325</v>
      </c>
      <c r="F11" s="31">
        <f>SUMIF(Table69[With Core Environmental Workers?], "Yes", Table69[Expansion Demand by 2029
'[C=B-A']])</f>
        <v>7212</v>
      </c>
      <c r="G11" s="31">
        <f>SUMIF(Table69[With Core Environmental Workers?], "Yes", Table69[Replacement Demand by 2029
'[D']])</f>
        <v>15752</v>
      </c>
      <c r="H11" s="31">
        <f>SUMIF(Table69[With Core Environmental Workers?], "Yes", Table69[Net Hiring Requirements by 2029
'[E=C+D']])</f>
        <v>22964</v>
      </c>
    </row>
    <row r="12" spans="1:8">
      <c r="A12" s="117"/>
      <c r="C12" s="117"/>
      <c r="D12" s="14">
        <v>0</v>
      </c>
      <c r="E12" s="14">
        <v>0</v>
      </c>
      <c r="F12" s="14">
        <v>0</v>
      </c>
      <c r="G12" s="14">
        <v>0</v>
      </c>
      <c r="H12" s="14">
        <v>0</v>
      </c>
    </row>
    <row r="13" spans="1:8" s="58" customFormat="1" ht="46">
      <c r="A13" s="25" t="s">
        <v>60</v>
      </c>
      <c r="B13" s="24" t="s">
        <v>59</v>
      </c>
      <c r="C13" s="25" t="s">
        <v>255</v>
      </c>
      <c r="D13" s="26" t="s">
        <v>248</v>
      </c>
      <c r="E13" s="26" t="s">
        <v>249</v>
      </c>
      <c r="F13" s="26" t="s">
        <v>250</v>
      </c>
      <c r="G13" s="26" t="s">
        <v>251</v>
      </c>
      <c r="H13" s="26" t="s">
        <v>252</v>
      </c>
    </row>
    <row r="14" spans="1:8" s="57" customFormat="1" ht="11.5">
      <c r="A14" s="34" t="s">
        <v>169</v>
      </c>
      <c r="B14" s="33" t="s">
        <v>168</v>
      </c>
      <c r="C14" s="34" t="s">
        <v>256</v>
      </c>
      <c r="D14" s="35">
        <v>339</v>
      </c>
      <c r="E14" s="35">
        <v>426</v>
      </c>
      <c r="F14" s="35">
        <v>87</v>
      </c>
      <c r="G14" s="35">
        <v>189</v>
      </c>
      <c r="H14" s="35">
        <v>276</v>
      </c>
    </row>
    <row r="15" spans="1:8" s="57" customFormat="1" ht="11.5">
      <c r="A15" s="34" t="s">
        <v>257</v>
      </c>
      <c r="B15" s="33" t="s">
        <v>258</v>
      </c>
      <c r="C15" s="34" t="s">
        <v>259</v>
      </c>
      <c r="D15" s="35">
        <v>260</v>
      </c>
      <c r="E15" s="35">
        <v>295</v>
      </c>
      <c r="F15" s="35">
        <v>35</v>
      </c>
      <c r="G15" s="35">
        <v>135</v>
      </c>
      <c r="H15" s="35">
        <v>170</v>
      </c>
    </row>
    <row r="16" spans="1:8" s="57" customFormat="1" ht="11.5">
      <c r="A16" s="34" t="s">
        <v>82</v>
      </c>
      <c r="B16" s="33" t="s">
        <v>81</v>
      </c>
      <c r="C16" s="34" t="s">
        <v>256</v>
      </c>
      <c r="D16" s="35">
        <v>1551</v>
      </c>
      <c r="E16" s="35">
        <v>1966</v>
      </c>
      <c r="F16" s="35">
        <v>415</v>
      </c>
      <c r="G16" s="35">
        <v>864</v>
      </c>
      <c r="H16" s="35">
        <v>1279</v>
      </c>
    </row>
    <row r="17" spans="1:8" s="57" customFormat="1" ht="11.5">
      <c r="A17" s="34" t="s">
        <v>208</v>
      </c>
      <c r="B17" s="33" t="s">
        <v>207</v>
      </c>
      <c r="C17" s="34" t="s">
        <v>256</v>
      </c>
      <c r="D17" s="35">
        <v>1365</v>
      </c>
      <c r="E17" s="35">
        <v>1575</v>
      </c>
      <c r="F17" s="35">
        <v>210</v>
      </c>
      <c r="G17" s="35">
        <v>720</v>
      </c>
      <c r="H17" s="35">
        <v>930</v>
      </c>
    </row>
    <row r="18" spans="1:8" s="57" customFormat="1" ht="11.5">
      <c r="A18" s="34" t="s">
        <v>127</v>
      </c>
      <c r="B18" s="33" t="s">
        <v>126</v>
      </c>
      <c r="C18" s="34" t="s">
        <v>256</v>
      </c>
      <c r="D18" s="35">
        <v>1497</v>
      </c>
      <c r="E18" s="35">
        <v>1622</v>
      </c>
      <c r="F18" s="35">
        <v>125</v>
      </c>
      <c r="G18" s="35">
        <v>767</v>
      </c>
      <c r="H18" s="35">
        <v>892</v>
      </c>
    </row>
    <row r="19" spans="1:8" s="57" customFormat="1" ht="11.5">
      <c r="A19" s="34" t="s">
        <v>260</v>
      </c>
      <c r="B19" s="33" t="s">
        <v>261</v>
      </c>
      <c r="C19" s="34" t="s">
        <v>259</v>
      </c>
      <c r="D19" s="35">
        <v>368</v>
      </c>
      <c r="E19" s="35">
        <v>420</v>
      </c>
      <c r="F19" s="35">
        <v>52</v>
      </c>
      <c r="G19" s="35">
        <v>148</v>
      </c>
      <c r="H19" s="35">
        <v>200</v>
      </c>
    </row>
    <row r="20" spans="1:8" s="57" customFormat="1" ht="11.5">
      <c r="A20" s="34" t="s">
        <v>262</v>
      </c>
      <c r="B20" s="33" t="s">
        <v>263</v>
      </c>
      <c r="C20" s="34" t="s">
        <v>259</v>
      </c>
      <c r="D20" s="35">
        <v>463</v>
      </c>
      <c r="E20" s="35">
        <v>529</v>
      </c>
      <c r="F20" s="35">
        <v>66</v>
      </c>
      <c r="G20" s="35">
        <v>193</v>
      </c>
      <c r="H20" s="35">
        <v>259</v>
      </c>
    </row>
    <row r="21" spans="1:8" s="57" customFormat="1" ht="11.5">
      <c r="A21" s="34" t="s">
        <v>264</v>
      </c>
      <c r="B21" s="33" t="s">
        <v>265</v>
      </c>
      <c r="C21" s="34" t="s">
        <v>259</v>
      </c>
      <c r="D21" s="35">
        <v>624</v>
      </c>
      <c r="E21" s="35">
        <v>726</v>
      </c>
      <c r="F21" s="35">
        <v>102</v>
      </c>
      <c r="G21" s="35">
        <v>262</v>
      </c>
      <c r="H21" s="35">
        <v>364</v>
      </c>
    </row>
    <row r="22" spans="1:8" s="57" customFormat="1" ht="11.5">
      <c r="A22" s="34" t="s">
        <v>199</v>
      </c>
      <c r="B22" s="33" t="s">
        <v>198</v>
      </c>
      <c r="C22" s="34" t="s">
        <v>256</v>
      </c>
      <c r="D22" s="35">
        <v>593</v>
      </c>
      <c r="E22" s="35">
        <v>682</v>
      </c>
      <c r="F22" s="35">
        <v>89</v>
      </c>
      <c r="G22" s="35">
        <v>207</v>
      </c>
      <c r="H22" s="35">
        <v>296</v>
      </c>
    </row>
    <row r="23" spans="1:8" s="57" customFormat="1" ht="11.5">
      <c r="A23" s="34" t="s">
        <v>166</v>
      </c>
      <c r="B23" s="33" t="s">
        <v>165</v>
      </c>
      <c r="C23" s="34" t="s">
        <v>256</v>
      </c>
      <c r="D23" s="35">
        <v>579</v>
      </c>
      <c r="E23" s="35">
        <v>654</v>
      </c>
      <c r="F23" s="35">
        <v>75</v>
      </c>
      <c r="G23" s="35">
        <v>198</v>
      </c>
      <c r="H23" s="35">
        <v>273</v>
      </c>
    </row>
    <row r="24" spans="1:8" s="57" customFormat="1" ht="11.5">
      <c r="A24" s="34" t="s">
        <v>115</v>
      </c>
      <c r="B24" s="33" t="s">
        <v>114</v>
      </c>
      <c r="C24" s="34" t="s">
        <v>256</v>
      </c>
      <c r="D24" s="35">
        <v>1200</v>
      </c>
      <c r="E24" s="35">
        <v>1330</v>
      </c>
      <c r="F24" s="35">
        <v>130</v>
      </c>
      <c r="G24" s="35">
        <v>407</v>
      </c>
      <c r="H24" s="35">
        <v>537</v>
      </c>
    </row>
    <row r="25" spans="1:8" s="57" customFormat="1" ht="11.5">
      <c r="A25" s="34" t="s">
        <v>193</v>
      </c>
      <c r="B25" s="33" t="s">
        <v>192</v>
      </c>
      <c r="C25" s="34" t="s">
        <v>256</v>
      </c>
      <c r="D25" s="35">
        <v>99</v>
      </c>
      <c r="E25" s="35">
        <v>114</v>
      </c>
      <c r="F25" s="35">
        <v>15</v>
      </c>
      <c r="G25" s="35">
        <v>33</v>
      </c>
      <c r="H25" s="35">
        <v>48</v>
      </c>
    </row>
    <row r="26" spans="1:8" s="57" customFormat="1" ht="11.5">
      <c r="A26" s="34" t="s">
        <v>205</v>
      </c>
      <c r="B26" s="33" t="s">
        <v>204</v>
      </c>
      <c r="C26" s="34" t="s">
        <v>256</v>
      </c>
      <c r="D26" s="35">
        <v>552</v>
      </c>
      <c r="E26" s="35">
        <v>634</v>
      </c>
      <c r="F26" s="35">
        <v>82</v>
      </c>
      <c r="G26" s="35">
        <v>133</v>
      </c>
      <c r="H26" s="35">
        <v>215</v>
      </c>
    </row>
    <row r="27" spans="1:8" s="57" customFormat="1" ht="11.5">
      <c r="A27" s="34" t="s">
        <v>178</v>
      </c>
      <c r="B27" s="33" t="s">
        <v>177</v>
      </c>
      <c r="C27" s="34" t="s">
        <v>256</v>
      </c>
      <c r="D27" s="35">
        <v>56</v>
      </c>
      <c r="E27" s="35">
        <v>70</v>
      </c>
      <c r="F27" s="35">
        <v>14</v>
      </c>
      <c r="G27" s="35">
        <v>22</v>
      </c>
      <c r="H27" s="35">
        <v>36</v>
      </c>
    </row>
    <row r="28" spans="1:8" s="57" customFormat="1" ht="11.5">
      <c r="A28" s="34" t="s">
        <v>112</v>
      </c>
      <c r="B28" s="33" t="s">
        <v>111</v>
      </c>
      <c r="C28" s="34" t="s">
        <v>256</v>
      </c>
      <c r="D28" s="35">
        <v>340</v>
      </c>
      <c r="E28" s="35">
        <v>429</v>
      </c>
      <c r="F28" s="35">
        <v>89</v>
      </c>
      <c r="G28" s="35">
        <v>147</v>
      </c>
      <c r="H28" s="35">
        <v>236</v>
      </c>
    </row>
    <row r="29" spans="1:8" s="57" customFormat="1" ht="11.5">
      <c r="A29" s="34" t="s">
        <v>130</v>
      </c>
      <c r="B29" s="33" t="s">
        <v>129</v>
      </c>
      <c r="C29" s="34" t="s">
        <v>256</v>
      </c>
      <c r="D29" s="35">
        <v>63</v>
      </c>
      <c r="E29" s="35">
        <v>79</v>
      </c>
      <c r="F29" s="35">
        <v>16</v>
      </c>
      <c r="G29" s="35">
        <v>29</v>
      </c>
      <c r="H29" s="35">
        <v>45</v>
      </c>
    </row>
    <row r="30" spans="1:8" s="57" customFormat="1" ht="11.5">
      <c r="A30" s="34" t="s">
        <v>226</v>
      </c>
      <c r="B30" s="33" t="s">
        <v>225</v>
      </c>
      <c r="C30" s="34" t="s">
        <v>256</v>
      </c>
      <c r="D30" s="35">
        <v>125</v>
      </c>
      <c r="E30" s="35">
        <v>163</v>
      </c>
      <c r="F30" s="35">
        <v>38</v>
      </c>
      <c r="G30" s="35">
        <v>52</v>
      </c>
      <c r="H30" s="35">
        <v>90</v>
      </c>
    </row>
    <row r="31" spans="1:8" s="57" customFormat="1" ht="11.5">
      <c r="A31" s="34" t="s">
        <v>211</v>
      </c>
      <c r="B31" s="33" t="s">
        <v>210</v>
      </c>
      <c r="C31" s="34" t="s">
        <v>256</v>
      </c>
      <c r="D31" s="35">
        <v>9</v>
      </c>
      <c r="E31" s="35">
        <v>11</v>
      </c>
      <c r="F31" s="35">
        <v>2</v>
      </c>
      <c r="G31" s="35">
        <v>5</v>
      </c>
      <c r="H31" s="35">
        <v>7</v>
      </c>
    </row>
    <row r="32" spans="1:8" s="57" customFormat="1" ht="11.5">
      <c r="A32" s="34" t="s">
        <v>124</v>
      </c>
      <c r="B32" s="33" t="s">
        <v>123</v>
      </c>
      <c r="C32" s="34" t="s">
        <v>256</v>
      </c>
      <c r="D32" s="35">
        <v>169</v>
      </c>
      <c r="E32" s="35">
        <v>212</v>
      </c>
      <c r="F32" s="35">
        <v>43</v>
      </c>
      <c r="G32" s="35">
        <v>99</v>
      </c>
      <c r="H32" s="35">
        <v>142</v>
      </c>
    </row>
    <row r="33" spans="1:8" s="57" customFormat="1" ht="11.5">
      <c r="A33" s="34" t="s">
        <v>229</v>
      </c>
      <c r="B33" s="33" t="s">
        <v>228</v>
      </c>
      <c r="C33" s="34" t="s">
        <v>256</v>
      </c>
      <c r="D33" s="35">
        <v>369</v>
      </c>
      <c r="E33" s="35">
        <v>415</v>
      </c>
      <c r="F33" s="35">
        <v>46</v>
      </c>
      <c r="G33" s="35">
        <v>110</v>
      </c>
      <c r="H33" s="35">
        <v>156</v>
      </c>
    </row>
    <row r="34" spans="1:8" s="57" customFormat="1" ht="11.5">
      <c r="A34" s="34" t="s">
        <v>266</v>
      </c>
      <c r="B34" s="33" t="s">
        <v>267</v>
      </c>
      <c r="C34" s="34" t="s">
        <v>259</v>
      </c>
      <c r="D34" s="35">
        <v>1406</v>
      </c>
      <c r="E34" s="35">
        <v>1597</v>
      </c>
      <c r="F34" s="35">
        <v>191</v>
      </c>
      <c r="G34" s="35">
        <v>567</v>
      </c>
      <c r="H34" s="35">
        <v>758</v>
      </c>
    </row>
    <row r="35" spans="1:8" s="57" customFormat="1" ht="11.5">
      <c r="A35" s="34" t="s">
        <v>160</v>
      </c>
      <c r="B35" s="33" t="s">
        <v>268</v>
      </c>
      <c r="C35" s="34" t="s">
        <v>256</v>
      </c>
      <c r="D35" s="35">
        <v>2399</v>
      </c>
      <c r="E35" s="35">
        <v>2700</v>
      </c>
      <c r="F35" s="35">
        <v>301</v>
      </c>
      <c r="G35" s="35">
        <v>690</v>
      </c>
      <c r="H35" s="35">
        <v>991</v>
      </c>
    </row>
    <row r="36" spans="1:8" s="57" customFormat="1" ht="11.5">
      <c r="A36" s="34" t="s">
        <v>220</v>
      </c>
      <c r="B36" s="33" t="s">
        <v>219</v>
      </c>
      <c r="C36" s="34" t="s">
        <v>256</v>
      </c>
      <c r="D36" s="35">
        <v>502</v>
      </c>
      <c r="E36" s="35">
        <v>576</v>
      </c>
      <c r="F36" s="35">
        <v>74</v>
      </c>
      <c r="G36" s="35">
        <v>218</v>
      </c>
      <c r="H36" s="35">
        <v>292</v>
      </c>
    </row>
    <row r="37" spans="1:8" s="57" customFormat="1" ht="11.5">
      <c r="A37" s="34" t="s">
        <v>269</v>
      </c>
      <c r="B37" s="33" t="s">
        <v>270</v>
      </c>
      <c r="C37" s="34" t="s">
        <v>259</v>
      </c>
      <c r="D37" s="35">
        <v>301</v>
      </c>
      <c r="E37" s="35">
        <v>356</v>
      </c>
      <c r="F37" s="35">
        <v>55</v>
      </c>
      <c r="G37" s="35">
        <v>118</v>
      </c>
      <c r="H37" s="35">
        <v>173</v>
      </c>
    </row>
    <row r="38" spans="1:8" s="57" customFormat="1" ht="11.5">
      <c r="A38" s="34" t="s">
        <v>271</v>
      </c>
      <c r="B38" s="33" t="s">
        <v>272</v>
      </c>
      <c r="C38" s="34" t="s">
        <v>259</v>
      </c>
      <c r="D38" s="35">
        <v>944</v>
      </c>
      <c r="E38" s="35">
        <v>1025</v>
      </c>
      <c r="F38" s="35">
        <v>81</v>
      </c>
      <c r="G38" s="35">
        <v>402</v>
      </c>
      <c r="H38" s="35">
        <v>483</v>
      </c>
    </row>
    <row r="39" spans="1:8" s="57" customFormat="1" ht="11.5">
      <c r="A39" s="34" t="s">
        <v>175</v>
      </c>
      <c r="B39" s="33" t="s">
        <v>174</v>
      </c>
      <c r="C39" s="34" t="s">
        <v>256</v>
      </c>
      <c r="D39" s="35">
        <v>794</v>
      </c>
      <c r="E39" s="35">
        <v>880</v>
      </c>
      <c r="F39" s="35">
        <v>86</v>
      </c>
      <c r="G39" s="35">
        <v>293</v>
      </c>
      <c r="H39" s="35">
        <v>379</v>
      </c>
    </row>
    <row r="40" spans="1:8" s="57" customFormat="1" ht="11.5">
      <c r="A40" s="34" t="s">
        <v>88</v>
      </c>
      <c r="B40" s="33" t="s">
        <v>87</v>
      </c>
      <c r="C40" s="34" t="s">
        <v>256</v>
      </c>
      <c r="D40" s="35">
        <v>421</v>
      </c>
      <c r="E40" s="35">
        <v>467</v>
      </c>
      <c r="F40" s="35">
        <v>46</v>
      </c>
      <c r="G40" s="35">
        <v>154</v>
      </c>
      <c r="H40" s="35">
        <v>200</v>
      </c>
    </row>
    <row r="41" spans="1:8" s="57" customFormat="1" ht="11.5">
      <c r="A41" s="34" t="s">
        <v>273</v>
      </c>
      <c r="B41" s="33" t="s">
        <v>274</v>
      </c>
      <c r="C41" s="34" t="s">
        <v>259</v>
      </c>
      <c r="D41" s="35">
        <v>2107</v>
      </c>
      <c r="E41" s="35">
        <v>2365</v>
      </c>
      <c r="F41" s="35">
        <v>258</v>
      </c>
      <c r="G41" s="35">
        <v>606</v>
      </c>
      <c r="H41" s="35">
        <v>864</v>
      </c>
    </row>
    <row r="42" spans="1:8" s="57" customFormat="1" ht="11.5">
      <c r="A42" s="34" t="s">
        <v>238</v>
      </c>
      <c r="B42" s="33" t="s">
        <v>237</v>
      </c>
      <c r="C42" s="34" t="s">
        <v>256</v>
      </c>
      <c r="D42" s="35">
        <v>503</v>
      </c>
      <c r="E42" s="35">
        <v>591</v>
      </c>
      <c r="F42" s="35">
        <v>88</v>
      </c>
      <c r="G42" s="35">
        <v>112</v>
      </c>
      <c r="H42" s="35">
        <v>200</v>
      </c>
    </row>
    <row r="43" spans="1:8" s="57" customFormat="1" ht="11.5">
      <c r="A43" s="34" t="s">
        <v>187</v>
      </c>
      <c r="B43" s="33" t="s">
        <v>186</v>
      </c>
      <c r="C43" s="34" t="s">
        <v>256</v>
      </c>
      <c r="D43" s="35">
        <v>1368</v>
      </c>
      <c r="E43" s="35">
        <v>1551</v>
      </c>
      <c r="F43" s="35">
        <v>183</v>
      </c>
      <c r="G43" s="35">
        <v>446</v>
      </c>
      <c r="H43" s="35">
        <v>629</v>
      </c>
    </row>
    <row r="44" spans="1:8" s="57" customFormat="1" ht="11.5">
      <c r="A44" s="34" t="s">
        <v>275</v>
      </c>
      <c r="B44" s="33" t="s">
        <v>276</v>
      </c>
      <c r="C44" s="34" t="s">
        <v>259</v>
      </c>
      <c r="D44" s="35">
        <v>844</v>
      </c>
      <c r="E44" s="35">
        <v>988</v>
      </c>
      <c r="F44" s="35">
        <v>144</v>
      </c>
      <c r="G44" s="35">
        <v>168</v>
      </c>
      <c r="H44" s="35">
        <v>312</v>
      </c>
    </row>
    <row r="45" spans="1:8" s="57" customFormat="1" ht="11.5">
      <c r="A45" s="34" t="s">
        <v>277</v>
      </c>
      <c r="B45" s="33" t="s">
        <v>278</v>
      </c>
      <c r="C45" s="34" t="s">
        <v>259</v>
      </c>
      <c r="D45" s="35">
        <v>699</v>
      </c>
      <c r="E45" s="35">
        <v>798</v>
      </c>
      <c r="F45" s="35">
        <v>99</v>
      </c>
      <c r="G45" s="35">
        <v>225</v>
      </c>
      <c r="H45" s="35">
        <v>324</v>
      </c>
    </row>
    <row r="46" spans="1:8" s="57" customFormat="1" ht="11.5">
      <c r="A46" s="34" t="s">
        <v>172</v>
      </c>
      <c r="B46" s="33" t="s">
        <v>171</v>
      </c>
      <c r="C46" s="34" t="s">
        <v>256</v>
      </c>
      <c r="D46" s="35">
        <v>2761</v>
      </c>
      <c r="E46" s="35">
        <v>3229</v>
      </c>
      <c r="F46" s="35">
        <v>468</v>
      </c>
      <c r="G46" s="35">
        <v>1011</v>
      </c>
      <c r="H46" s="35">
        <v>1479</v>
      </c>
    </row>
    <row r="47" spans="1:8" s="57" customFormat="1" ht="11.5">
      <c r="A47" s="34" t="s">
        <v>279</v>
      </c>
      <c r="B47" s="33" t="s">
        <v>280</v>
      </c>
      <c r="C47" s="34" t="s">
        <v>259</v>
      </c>
      <c r="D47" s="35">
        <v>910</v>
      </c>
      <c r="E47" s="35">
        <v>1004</v>
      </c>
      <c r="F47" s="35">
        <v>94</v>
      </c>
      <c r="G47" s="35">
        <v>305</v>
      </c>
      <c r="H47" s="35">
        <v>399</v>
      </c>
    </row>
    <row r="48" spans="1:8" s="57" customFormat="1" ht="11.5">
      <c r="A48" s="34" t="s">
        <v>281</v>
      </c>
      <c r="B48" s="33" t="s">
        <v>282</v>
      </c>
      <c r="C48" s="34" t="s">
        <v>259</v>
      </c>
      <c r="D48" s="35">
        <v>675</v>
      </c>
      <c r="E48" s="35">
        <v>786</v>
      </c>
      <c r="F48" s="35">
        <v>111</v>
      </c>
      <c r="G48" s="35">
        <v>233</v>
      </c>
      <c r="H48" s="35">
        <v>344</v>
      </c>
    </row>
    <row r="49" spans="1:8" s="57" customFormat="1" ht="11.5">
      <c r="A49" s="34" t="s">
        <v>283</v>
      </c>
      <c r="B49" s="33" t="s">
        <v>284</v>
      </c>
      <c r="C49" s="34" t="s">
        <v>259</v>
      </c>
      <c r="D49" s="35">
        <v>538</v>
      </c>
      <c r="E49" s="35">
        <v>666</v>
      </c>
      <c r="F49" s="35">
        <v>128</v>
      </c>
      <c r="G49" s="35">
        <v>295</v>
      </c>
      <c r="H49" s="35">
        <v>423</v>
      </c>
    </row>
    <row r="50" spans="1:8" s="57" customFormat="1" ht="11.5">
      <c r="A50" s="34" t="s">
        <v>94</v>
      </c>
      <c r="B50" s="33" t="s">
        <v>93</v>
      </c>
      <c r="C50" s="34" t="s">
        <v>256</v>
      </c>
      <c r="D50" s="35">
        <v>2410</v>
      </c>
      <c r="E50" s="35">
        <v>2610</v>
      </c>
      <c r="F50" s="35">
        <v>200</v>
      </c>
      <c r="G50" s="35">
        <v>689</v>
      </c>
      <c r="H50" s="35">
        <v>889</v>
      </c>
    </row>
    <row r="51" spans="1:8" s="57" customFormat="1" ht="11.5">
      <c r="A51" s="34" t="s">
        <v>67</v>
      </c>
      <c r="B51" s="33" t="s">
        <v>66</v>
      </c>
      <c r="C51" s="34" t="s">
        <v>256</v>
      </c>
      <c r="D51" s="35">
        <v>158</v>
      </c>
      <c r="E51" s="35">
        <v>199</v>
      </c>
      <c r="F51" s="35">
        <v>41</v>
      </c>
      <c r="G51" s="35">
        <v>50</v>
      </c>
      <c r="H51" s="35">
        <v>91</v>
      </c>
    </row>
    <row r="52" spans="1:8" s="57" customFormat="1" ht="11.5">
      <c r="A52" s="34" t="s">
        <v>133</v>
      </c>
      <c r="B52" s="33" t="s">
        <v>132</v>
      </c>
      <c r="C52" s="34" t="s">
        <v>256</v>
      </c>
      <c r="D52" s="35">
        <v>682</v>
      </c>
      <c r="E52" s="35">
        <v>796</v>
      </c>
      <c r="F52" s="35">
        <v>114</v>
      </c>
      <c r="G52" s="35">
        <v>175</v>
      </c>
      <c r="H52" s="35">
        <v>289</v>
      </c>
    </row>
    <row r="53" spans="1:8" s="57" customFormat="1" ht="11.5">
      <c r="A53" s="34" t="s">
        <v>64</v>
      </c>
      <c r="B53" s="33" t="s">
        <v>63</v>
      </c>
      <c r="C53" s="34" t="s">
        <v>256</v>
      </c>
      <c r="D53" s="35">
        <v>393</v>
      </c>
      <c r="E53" s="35">
        <v>469</v>
      </c>
      <c r="F53" s="35">
        <v>76</v>
      </c>
      <c r="G53" s="35">
        <v>102</v>
      </c>
      <c r="H53" s="35">
        <v>178</v>
      </c>
    </row>
    <row r="54" spans="1:8" s="57" customFormat="1" ht="11.5">
      <c r="A54" s="34" t="s">
        <v>73</v>
      </c>
      <c r="B54" s="33" t="s">
        <v>72</v>
      </c>
      <c r="C54" s="34" t="s">
        <v>256</v>
      </c>
      <c r="D54" s="35">
        <v>6079</v>
      </c>
      <c r="E54" s="35">
        <v>6928</v>
      </c>
      <c r="F54" s="35">
        <v>849</v>
      </c>
      <c r="G54" s="35">
        <v>1223</v>
      </c>
      <c r="H54" s="35">
        <v>2072</v>
      </c>
    </row>
    <row r="55" spans="1:8" s="57" customFormat="1" ht="11.5">
      <c r="A55" s="34" t="s">
        <v>145</v>
      </c>
      <c r="B55" s="33" t="s">
        <v>144</v>
      </c>
      <c r="C55" s="34" t="s">
        <v>256</v>
      </c>
      <c r="D55" s="35">
        <v>2185</v>
      </c>
      <c r="E55" s="35">
        <v>2420</v>
      </c>
      <c r="F55" s="35">
        <v>235</v>
      </c>
      <c r="G55" s="35">
        <v>580</v>
      </c>
      <c r="H55" s="35">
        <v>815</v>
      </c>
    </row>
    <row r="56" spans="1:8" s="57" customFormat="1" ht="11.5">
      <c r="A56" s="34" t="s">
        <v>154</v>
      </c>
      <c r="B56" s="33" t="s">
        <v>153</v>
      </c>
      <c r="C56" s="34" t="s">
        <v>256</v>
      </c>
      <c r="D56" s="35">
        <v>1663</v>
      </c>
      <c r="E56" s="35">
        <v>1856</v>
      </c>
      <c r="F56" s="35">
        <v>193</v>
      </c>
      <c r="G56" s="35">
        <v>409</v>
      </c>
      <c r="H56" s="35">
        <v>602</v>
      </c>
    </row>
    <row r="57" spans="1:8" s="57" customFormat="1" ht="11.5">
      <c r="A57" s="34" t="s">
        <v>109</v>
      </c>
      <c r="B57" s="33" t="s">
        <v>108</v>
      </c>
      <c r="C57" s="34" t="s">
        <v>256</v>
      </c>
      <c r="D57" s="35">
        <v>1632</v>
      </c>
      <c r="E57" s="35">
        <v>1787</v>
      </c>
      <c r="F57" s="35">
        <v>155</v>
      </c>
      <c r="G57" s="35">
        <v>453</v>
      </c>
      <c r="H57" s="35">
        <v>608</v>
      </c>
    </row>
    <row r="58" spans="1:8" s="57" customFormat="1" ht="11.5">
      <c r="A58" s="34" t="s">
        <v>157</v>
      </c>
      <c r="B58" s="33" t="s">
        <v>156</v>
      </c>
      <c r="C58" s="34" t="s">
        <v>256</v>
      </c>
      <c r="D58" s="35">
        <v>625</v>
      </c>
      <c r="E58" s="35">
        <v>679</v>
      </c>
      <c r="F58" s="35">
        <v>54</v>
      </c>
      <c r="G58" s="35">
        <v>139</v>
      </c>
      <c r="H58" s="35">
        <v>193</v>
      </c>
    </row>
    <row r="59" spans="1:8" s="57" customFormat="1" ht="11.5">
      <c r="A59" s="34" t="s">
        <v>85</v>
      </c>
      <c r="B59" s="33" t="s">
        <v>84</v>
      </c>
      <c r="C59" s="34" t="s">
        <v>256</v>
      </c>
      <c r="D59" s="35">
        <v>465</v>
      </c>
      <c r="E59" s="35">
        <v>518</v>
      </c>
      <c r="F59" s="35">
        <v>53</v>
      </c>
      <c r="G59" s="35">
        <v>102</v>
      </c>
      <c r="H59" s="35">
        <v>155</v>
      </c>
    </row>
    <row r="60" spans="1:8" s="57" customFormat="1" ht="11.5">
      <c r="A60" s="34" t="s">
        <v>106</v>
      </c>
      <c r="B60" s="33" t="s">
        <v>105</v>
      </c>
      <c r="C60" s="34" t="s">
        <v>256</v>
      </c>
      <c r="D60" s="35">
        <v>2345</v>
      </c>
      <c r="E60" s="35">
        <v>2523</v>
      </c>
      <c r="F60" s="35">
        <v>178</v>
      </c>
      <c r="G60" s="35">
        <v>532</v>
      </c>
      <c r="H60" s="35">
        <v>710</v>
      </c>
    </row>
    <row r="61" spans="1:8" s="57" customFormat="1" ht="11.5">
      <c r="A61" s="34" t="s">
        <v>103</v>
      </c>
      <c r="B61" s="33" t="s">
        <v>102</v>
      </c>
      <c r="C61" s="34" t="s">
        <v>256</v>
      </c>
      <c r="D61" s="35">
        <v>179</v>
      </c>
      <c r="E61" s="35">
        <v>205</v>
      </c>
      <c r="F61" s="35">
        <v>26</v>
      </c>
      <c r="G61" s="35">
        <v>53</v>
      </c>
      <c r="H61" s="35">
        <v>79</v>
      </c>
    </row>
    <row r="62" spans="1:8" s="57" customFormat="1" ht="11.5">
      <c r="A62" s="34" t="s">
        <v>151</v>
      </c>
      <c r="B62" s="33" t="s">
        <v>150</v>
      </c>
      <c r="C62" s="34" t="s">
        <v>256</v>
      </c>
      <c r="D62" s="35">
        <v>119</v>
      </c>
      <c r="E62" s="35">
        <v>136</v>
      </c>
      <c r="F62" s="35">
        <v>17</v>
      </c>
      <c r="G62" s="35">
        <v>34</v>
      </c>
      <c r="H62" s="35">
        <v>51</v>
      </c>
    </row>
    <row r="63" spans="1:8" s="57" customFormat="1" ht="11.5">
      <c r="A63" s="34" t="s">
        <v>163</v>
      </c>
      <c r="B63" s="33" t="s">
        <v>162</v>
      </c>
      <c r="C63" s="34" t="s">
        <v>256</v>
      </c>
      <c r="D63" s="35">
        <v>49</v>
      </c>
      <c r="E63" s="35">
        <v>56</v>
      </c>
      <c r="F63" s="35">
        <v>7</v>
      </c>
      <c r="G63" s="35">
        <v>20</v>
      </c>
      <c r="H63" s="35">
        <v>27</v>
      </c>
    </row>
    <row r="64" spans="1:8" s="57" customFormat="1" ht="11.5">
      <c r="A64" s="34" t="s">
        <v>97</v>
      </c>
      <c r="B64" s="33" t="s">
        <v>96</v>
      </c>
      <c r="C64" s="34" t="s">
        <v>256</v>
      </c>
      <c r="D64" s="35">
        <v>909</v>
      </c>
      <c r="E64" s="35">
        <v>1092</v>
      </c>
      <c r="F64" s="35">
        <v>183</v>
      </c>
      <c r="G64" s="35">
        <v>308</v>
      </c>
      <c r="H64" s="35">
        <v>491</v>
      </c>
    </row>
    <row r="65" spans="1:8" s="57" customFormat="1" ht="11.5">
      <c r="A65" s="34" t="s">
        <v>217</v>
      </c>
      <c r="B65" s="33" t="s">
        <v>216</v>
      </c>
      <c r="C65" s="34" t="s">
        <v>256</v>
      </c>
      <c r="D65" s="35">
        <v>69</v>
      </c>
      <c r="E65" s="35">
        <v>83</v>
      </c>
      <c r="F65" s="35">
        <v>14</v>
      </c>
      <c r="G65" s="35">
        <v>17</v>
      </c>
      <c r="H65" s="35">
        <v>31</v>
      </c>
    </row>
    <row r="66" spans="1:8" s="57" customFormat="1" ht="11.5">
      <c r="A66" s="34" t="s">
        <v>285</v>
      </c>
      <c r="B66" s="33" t="s">
        <v>286</v>
      </c>
      <c r="C66" s="34" t="s">
        <v>259</v>
      </c>
      <c r="D66" s="35">
        <v>1381</v>
      </c>
      <c r="E66" s="35">
        <v>1605</v>
      </c>
      <c r="F66" s="35">
        <v>224</v>
      </c>
      <c r="G66" s="35">
        <v>377</v>
      </c>
      <c r="H66" s="35">
        <v>601</v>
      </c>
    </row>
    <row r="67" spans="1:8" s="57" customFormat="1" ht="11.5">
      <c r="A67" s="34" t="s">
        <v>287</v>
      </c>
      <c r="B67" s="33" t="s">
        <v>288</v>
      </c>
      <c r="C67" s="34" t="s">
        <v>259</v>
      </c>
      <c r="D67" s="35">
        <v>221</v>
      </c>
      <c r="E67" s="35">
        <v>252</v>
      </c>
      <c r="F67" s="35">
        <v>31</v>
      </c>
      <c r="G67" s="35">
        <v>43</v>
      </c>
      <c r="H67" s="35">
        <v>74</v>
      </c>
    </row>
    <row r="68" spans="1:8" s="57" customFormat="1" ht="11.5">
      <c r="A68" s="34" t="s">
        <v>289</v>
      </c>
      <c r="B68" s="33" t="s">
        <v>290</v>
      </c>
      <c r="C68" s="34" t="s">
        <v>259</v>
      </c>
      <c r="D68" s="35">
        <v>579</v>
      </c>
      <c r="E68" s="35">
        <v>647</v>
      </c>
      <c r="F68" s="35">
        <v>68</v>
      </c>
      <c r="G68" s="35">
        <v>123</v>
      </c>
      <c r="H68" s="35">
        <v>191</v>
      </c>
    </row>
    <row r="69" spans="1:8" s="57" customFormat="1" ht="11.5">
      <c r="A69" s="34" t="s">
        <v>139</v>
      </c>
      <c r="B69" s="33" t="s">
        <v>138</v>
      </c>
      <c r="C69" s="34" t="s">
        <v>256</v>
      </c>
      <c r="D69" s="35">
        <v>182</v>
      </c>
      <c r="E69" s="35">
        <v>213</v>
      </c>
      <c r="F69" s="35">
        <v>31</v>
      </c>
      <c r="G69" s="35">
        <v>44</v>
      </c>
      <c r="H69" s="35">
        <v>75</v>
      </c>
    </row>
    <row r="70" spans="1:8" s="57" customFormat="1" ht="11.5">
      <c r="A70" s="34" t="s">
        <v>76</v>
      </c>
      <c r="B70" s="33" t="s">
        <v>75</v>
      </c>
      <c r="C70" s="34" t="s">
        <v>256</v>
      </c>
      <c r="D70" s="35">
        <v>261</v>
      </c>
      <c r="E70" s="35">
        <v>312</v>
      </c>
      <c r="F70" s="35">
        <v>51</v>
      </c>
      <c r="G70" s="35">
        <v>78</v>
      </c>
      <c r="H70" s="35">
        <v>129</v>
      </c>
    </row>
    <row r="71" spans="1:8" s="57" customFormat="1" ht="11.5">
      <c r="A71" s="34" t="s">
        <v>79</v>
      </c>
      <c r="B71" s="33" t="s">
        <v>78</v>
      </c>
      <c r="C71" s="34" t="s">
        <v>256</v>
      </c>
      <c r="D71" s="35">
        <v>200</v>
      </c>
      <c r="E71" s="35">
        <v>249</v>
      </c>
      <c r="F71" s="35">
        <v>49</v>
      </c>
      <c r="G71" s="35">
        <v>59</v>
      </c>
      <c r="H71" s="35">
        <v>108</v>
      </c>
    </row>
    <row r="72" spans="1:8" s="57" customFormat="1" ht="11.5">
      <c r="A72" s="34" t="s">
        <v>121</v>
      </c>
      <c r="B72" s="33" t="s">
        <v>120</v>
      </c>
      <c r="C72" s="34" t="s">
        <v>256</v>
      </c>
      <c r="D72" s="35">
        <v>920</v>
      </c>
      <c r="E72" s="35">
        <v>1057</v>
      </c>
      <c r="F72" s="35">
        <v>137</v>
      </c>
      <c r="G72" s="35">
        <v>182</v>
      </c>
      <c r="H72" s="35">
        <v>319</v>
      </c>
    </row>
    <row r="73" spans="1:8" s="57" customFormat="1" ht="11.5">
      <c r="A73" s="34" t="s">
        <v>202</v>
      </c>
      <c r="B73" s="33" t="s">
        <v>201</v>
      </c>
      <c r="C73" s="34" t="s">
        <v>256</v>
      </c>
      <c r="D73" s="35">
        <v>171</v>
      </c>
      <c r="E73" s="35">
        <v>190</v>
      </c>
      <c r="F73" s="35">
        <v>19</v>
      </c>
      <c r="G73" s="35">
        <v>40</v>
      </c>
      <c r="H73" s="35">
        <v>59</v>
      </c>
    </row>
    <row r="74" spans="1:8" s="57" customFormat="1" ht="11.5">
      <c r="A74" s="34" t="s">
        <v>184</v>
      </c>
      <c r="B74" s="33" t="s">
        <v>183</v>
      </c>
      <c r="C74" s="34" t="s">
        <v>256</v>
      </c>
      <c r="D74" s="35">
        <v>305</v>
      </c>
      <c r="E74" s="35">
        <v>345</v>
      </c>
      <c r="F74" s="35">
        <v>40</v>
      </c>
      <c r="G74" s="35">
        <v>52</v>
      </c>
      <c r="H74" s="35">
        <v>92</v>
      </c>
    </row>
    <row r="75" spans="1:8" s="57" customFormat="1" ht="11.5">
      <c r="A75" s="34" t="s">
        <v>291</v>
      </c>
      <c r="B75" s="33" t="s">
        <v>292</v>
      </c>
      <c r="C75" s="34" t="s">
        <v>259</v>
      </c>
      <c r="D75" s="35">
        <v>638</v>
      </c>
      <c r="E75" s="35">
        <v>728</v>
      </c>
      <c r="F75" s="35">
        <v>90</v>
      </c>
      <c r="G75" s="35">
        <v>183</v>
      </c>
      <c r="H75" s="35">
        <v>273</v>
      </c>
    </row>
    <row r="76" spans="1:8" s="57" customFormat="1" ht="11.5">
      <c r="A76" s="34" t="s">
        <v>293</v>
      </c>
      <c r="B76" s="33" t="s">
        <v>294</v>
      </c>
      <c r="C76" s="34" t="s">
        <v>259</v>
      </c>
      <c r="D76" s="35">
        <v>193</v>
      </c>
      <c r="E76" s="35">
        <v>221</v>
      </c>
      <c r="F76" s="35">
        <v>28</v>
      </c>
      <c r="G76" s="35">
        <v>59</v>
      </c>
      <c r="H76" s="35">
        <v>87</v>
      </c>
    </row>
    <row r="77" spans="1:8" s="57" customFormat="1" ht="11.5">
      <c r="A77" s="34" t="s">
        <v>295</v>
      </c>
      <c r="B77" s="33" t="s">
        <v>296</v>
      </c>
      <c r="C77" s="34" t="s">
        <v>259</v>
      </c>
      <c r="D77" s="35">
        <v>650</v>
      </c>
      <c r="E77" s="35">
        <v>729</v>
      </c>
      <c r="F77" s="35">
        <v>79</v>
      </c>
      <c r="G77" s="35">
        <v>172</v>
      </c>
      <c r="H77" s="35">
        <v>251</v>
      </c>
    </row>
    <row r="78" spans="1:8" s="57" customFormat="1" ht="11.5">
      <c r="A78" s="34" t="s">
        <v>91</v>
      </c>
      <c r="B78" s="33" t="s">
        <v>90</v>
      </c>
      <c r="C78" s="34" t="s">
        <v>256</v>
      </c>
      <c r="D78" s="35">
        <v>309</v>
      </c>
      <c r="E78" s="35">
        <v>355</v>
      </c>
      <c r="F78" s="35">
        <v>46</v>
      </c>
      <c r="G78" s="35">
        <v>81</v>
      </c>
      <c r="H78" s="35">
        <v>127</v>
      </c>
    </row>
    <row r="79" spans="1:8" s="57" customFormat="1" ht="11.5">
      <c r="A79" s="34" t="s">
        <v>100</v>
      </c>
      <c r="B79" s="33" t="s">
        <v>99</v>
      </c>
      <c r="C79" s="34" t="s">
        <v>256</v>
      </c>
      <c r="D79" s="35">
        <v>3713</v>
      </c>
      <c r="E79" s="35">
        <v>4215</v>
      </c>
      <c r="F79" s="35">
        <v>502</v>
      </c>
      <c r="G79" s="35">
        <v>1074</v>
      </c>
      <c r="H79" s="35">
        <v>1576</v>
      </c>
    </row>
    <row r="80" spans="1:8" s="57" customFormat="1" ht="11.5">
      <c r="A80" s="34" t="s">
        <v>148</v>
      </c>
      <c r="B80" s="33" t="s">
        <v>147</v>
      </c>
      <c r="C80" s="34" t="s">
        <v>256</v>
      </c>
      <c r="D80" s="35">
        <v>286</v>
      </c>
      <c r="E80" s="35">
        <v>327</v>
      </c>
      <c r="F80" s="35">
        <v>41</v>
      </c>
      <c r="G80" s="35">
        <v>83</v>
      </c>
      <c r="H80" s="35">
        <v>124</v>
      </c>
    </row>
    <row r="81" spans="1:8" s="57" customFormat="1" ht="11.5">
      <c r="A81" s="34" t="s">
        <v>297</v>
      </c>
      <c r="B81" s="33" t="s">
        <v>298</v>
      </c>
      <c r="C81" s="34" t="s">
        <v>259</v>
      </c>
      <c r="D81" s="35">
        <v>478</v>
      </c>
      <c r="E81" s="35">
        <v>552</v>
      </c>
      <c r="F81" s="35">
        <v>74</v>
      </c>
      <c r="G81" s="35">
        <v>169</v>
      </c>
      <c r="H81" s="35">
        <v>243</v>
      </c>
    </row>
    <row r="82" spans="1:8" s="62" customFormat="1" ht="11.5">
      <c r="A82" s="34" t="s">
        <v>299</v>
      </c>
      <c r="B82" s="33" t="s">
        <v>300</v>
      </c>
      <c r="C82" s="34" t="s">
        <v>259</v>
      </c>
      <c r="D82" s="35">
        <v>619</v>
      </c>
      <c r="E82" s="35">
        <v>837</v>
      </c>
      <c r="F82" s="35">
        <v>218</v>
      </c>
      <c r="G82" s="35">
        <v>162</v>
      </c>
      <c r="H82" s="35">
        <v>380</v>
      </c>
    </row>
    <row r="83" spans="1:8" s="57" customFormat="1" ht="11.5">
      <c r="A83" s="34" t="s">
        <v>241</v>
      </c>
      <c r="B83" s="33" t="s">
        <v>240</v>
      </c>
      <c r="C83" s="34" t="s">
        <v>256</v>
      </c>
      <c r="D83" s="35">
        <v>11</v>
      </c>
      <c r="E83" s="35">
        <v>12</v>
      </c>
      <c r="F83" s="35">
        <v>1</v>
      </c>
      <c r="G83" s="35">
        <v>0</v>
      </c>
      <c r="H83" s="35">
        <v>1</v>
      </c>
    </row>
    <row r="84" spans="1:8" s="57" customFormat="1" ht="11.5">
      <c r="A84" s="34" t="s">
        <v>301</v>
      </c>
      <c r="B84" s="33" t="s">
        <v>302</v>
      </c>
      <c r="C84" s="34" t="s">
        <v>259</v>
      </c>
      <c r="D84" s="35">
        <v>38</v>
      </c>
      <c r="E84" s="35">
        <v>49</v>
      </c>
      <c r="F84" s="35">
        <v>11</v>
      </c>
      <c r="G84" s="35">
        <v>10</v>
      </c>
      <c r="H84" s="35">
        <v>21</v>
      </c>
    </row>
    <row r="85" spans="1:8" s="57" customFormat="1" ht="11.5">
      <c r="A85" s="34" t="s">
        <v>214</v>
      </c>
      <c r="B85" s="33" t="s">
        <v>213</v>
      </c>
      <c r="C85" s="34" t="s">
        <v>256</v>
      </c>
      <c r="D85" s="35">
        <v>608</v>
      </c>
      <c r="E85" s="35">
        <v>719</v>
      </c>
      <c r="F85" s="35">
        <v>111</v>
      </c>
      <c r="G85" s="35">
        <v>219</v>
      </c>
      <c r="H85" s="35">
        <v>330</v>
      </c>
    </row>
    <row r="86" spans="1:8" s="57" customFormat="1" ht="11.5">
      <c r="A86" s="34" t="s">
        <v>223</v>
      </c>
      <c r="B86" s="33" t="s">
        <v>222</v>
      </c>
      <c r="C86" s="34" t="s">
        <v>256</v>
      </c>
      <c r="D86" s="35">
        <v>680</v>
      </c>
      <c r="E86" s="35">
        <v>781</v>
      </c>
      <c r="F86" s="35">
        <v>101</v>
      </c>
      <c r="G86" s="35">
        <v>192</v>
      </c>
      <c r="H86" s="35">
        <v>293</v>
      </c>
    </row>
    <row r="87" spans="1:8" s="57" customFormat="1" ht="11.5">
      <c r="A87" s="34" t="s">
        <v>136</v>
      </c>
      <c r="B87" s="33" t="s">
        <v>135</v>
      </c>
      <c r="C87" s="34" t="s">
        <v>256</v>
      </c>
      <c r="D87" s="35">
        <v>1622</v>
      </c>
      <c r="E87" s="35">
        <v>1862</v>
      </c>
      <c r="F87" s="35">
        <v>240</v>
      </c>
      <c r="G87" s="35">
        <v>392</v>
      </c>
      <c r="H87" s="35">
        <v>632</v>
      </c>
    </row>
    <row r="88" spans="1:8" s="57" customFormat="1" ht="11.5">
      <c r="A88" s="34" t="s">
        <v>303</v>
      </c>
      <c r="B88" s="33" t="s">
        <v>304</v>
      </c>
      <c r="C88" s="34" t="s">
        <v>259</v>
      </c>
      <c r="D88" s="35">
        <v>305</v>
      </c>
      <c r="E88" s="35">
        <v>399</v>
      </c>
      <c r="F88" s="35">
        <v>94</v>
      </c>
      <c r="G88" s="35">
        <v>68</v>
      </c>
      <c r="H88" s="35">
        <v>162</v>
      </c>
    </row>
    <row r="89" spans="1:8" s="57" customFormat="1" ht="11.5">
      <c r="A89" s="34" t="s">
        <v>235</v>
      </c>
      <c r="B89" s="33" t="s">
        <v>234</v>
      </c>
      <c r="C89" s="34" t="s">
        <v>256</v>
      </c>
      <c r="D89" s="35">
        <v>689</v>
      </c>
      <c r="E89" s="35">
        <v>869</v>
      </c>
      <c r="F89" s="35">
        <v>180</v>
      </c>
      <c r="G89" s="35">
        <v>189</v>
      </c>
      <c r="H89" s="35">
        <v>369</v>
      </c>
    </row>
    <row r="90" spans="1:8" s="57" customFormat="1" ht="11.5">
      <c r="A90" s="34" t="s">
        <v>181</v>
      </c>
      <c r="B90" s="33" t="s">
        <v>180</v>
      </c>
      <c r="C90" s="34" t="s">
        <v>256</v>
      </c>
      <c r="D90" s="35">
        <v>146</v>
      </c>
      <c r="E90" s="35">
        <v>181</v>
      </c>
      <c r="F90" s="35">
        <v>35</v>
      </c>
      <c r="G90" s="35">
        <v>41</v>
      </c>
      <c r="H90" s="35">
        <v>76</v>
      </c>
    </row>
    <row r="91" spans="1:8" s="57" customFormat="1" ht="11.5">
      <c r="A91" s="34" t="s">
        <v>305</v>
      </c>
      <c r="B91" s="33" t="s">
        <v>306</v>
      </c>
      <c r="C91" s="34" t="s">
        <v>259</v>
      </c>
      <c r="D91" s="35">
        <v>330</v>
      </c>
      <c r="E91" s="35">
        <v>396</v>
      </c>
      <c r="F91" s="35">
        <v>66</v>
      </c>
      <c r="G91" s="35">
        <v>105</v>
      </c>
      <c r="H91" s="35">
        <v>171</v>
      </c>
    </row>
    <row r="92" spans="1:8" s="57" customFormat="1" ht="11.5">
      <c r="A92" s="34" t="s">
        <v>307</v>
      </c>
      <c r="B92" s="33" t="s">
        <v>308</v>
      </c>
      <c r="C92" s="34" t="s">
        <v>259</v>
      </c>
      <c r="D92" s="35">
        <v>1022</v>
      </c>
      <c r="E92" s="35">
        <v>1130</v>
      </c>
      <c r="F92" s="35">
        <v>108</v>
      </c>
      <c r="G92" s="35">
        <v>314</v>
      </c>
      <c r="H92" s="35">
        <v>422</v>
      </c>
    </row>
    <row r="93" spans="1:8" s="57" customFormat="1" ht="11.5">
      <c r="A93" s="34" t="s">
        <v>309</v>
      </c>
      <c r="B93" s="33" t="s">
        <v>310</v>
      </c>
      <c r="C93" s="34" t="s">
        <v>259</v>
      </c>
      <c r="D93" s="35">
        <v>253</v>
      </c>
      <c r="E93" s="35">
        <v>292</v>
      </c>
      <c r="F93" s="35">
        <v>39</v>
      </c>
      <c r="G93" s="35">
        <v>74</v>
      </c>
      <c r="H93" s="35">
        <v>113</v>
      </c>
    </row>
    <row r="94" spans="1:8" s="57" customFormat="1" ht="11.5">
      <c r="A94" s="34" t="s">
        <v>311</v>
      </c>
      <c r="B94" s="33" t="s">
        <v>312</v>
      </c>
      <c r="C94" s="34" t="s">
        <v>259</v>
      </c>
      <c r="D94" s="35">
        <v>541</v>
      </c>
      <c r="E94" s="35">
        <v>605</v>
      </c>
      <c r="F94" s="35">
        <v>64</v>
      </c>
      <c r="G94" s="35">
        <v>135</v>
      </c>
      <c r="H94" s="35">
        <v>199</v>
      </c>
    </row>
    <row r="95" spans="1:8" s="57" customFormat="1" ht="11.5">
      <c r="A95" s="34" t="s">
        <v>232</v>
      </c>
      <c r="B95" s="33" t="s">
        <v>231</v>
      </c>
      <c r="C95" s="34" t="s">
        <v>256</v>
      </c>
      <c r="D95" s="35">
        <v>106</v>
      </c>
      <c r="E95" s="35">
        <v>120</v>
      </c>
      <c r="F95" s="35">
        <v>14</v>
      </c>
      <c r="G95" s="35">
        <v>20</v>
      </c>
      <c r="H95" s="35">
        <v>34</v>
      </c>
    </row>
    <row r="96" spans="1:8" s="57" customFormat="1" ht="11.5">
      <c r="A96" s="34" t="s">
        <v>313</v>
      </c>
      <c r="B96" s="33" t="s">
        <v>314</v>
      </c>
      <c r="C96" s="34" t="s">
        <v>259</v>
      </c>
      <c r="D96" s="35">
        <v>0</v>
      </c>
      <c r="E96" s="35">
        <v>0</v>
      </c>
      <c r="F96" s="35">
        <v>0</v>
      </c>
      <c r="G96" s="35">
        <v>0</v>
      </c>
      <c r="H96" s="35">
        <v>0</v>
      </c>
    </row>
    <row r="97" spans="1:8" s="57" customFormat="1" ht="11.5">
      <c r="A97" s="34" t="s">
        <v>315</v>
      </c>
      <c r="B97" s="33" t="s">
        <v>316</v>
      </c>
      <c r="C97" s="34" t="s">
        <v>259</v>
      </c>
      <c r="D97" s="35">
        <v>661</v>
      </c>
      <c r="E97" s="35">
        <v>725</v>
      </c>
      <c r="F97" s="35">
        <v>64</v>
      </c>
      <c r="G97" s="35">
        <v>234</v>
      </c>
      <c r="H97" s="35">
        <v>298</v>
      </c>
    </row>
    <row r="98" spans="1:8" s="57" customFormat="1" ht="11.5">
      <c r="A98" s="34" t="s">
        <v>317</v>
      </c>
      <c r="B98" s="33" t="s">
        <v>318</v>
      </c>
      <c r="C98" s="34" t="s">
        <v>259</v>
      </c>
      <c r="D98" s="35">
        <v>553</v>
      </c>
      <c r="E98" s="35">
        <v>625</v>
      </c>
      <c r="F98" s="35">
        <v>72</v>
      </c>
      <c r="G98" s="35">
        <v>80</v>
      </c>
      <c r="H98" s="35">
        <v>152</v>
      </c>
    </row>
    <row r="99" spans="1:8" s="57" customFormat="1" ht="11.5">
      <c r="A99" s="34" t="s">
        <v>190</v>
      </c>
      <c r="B99" s="33" t="s">
        <v>189</v>
      </c>
      <c r="C99" s="34" t="s">
        <v>256</v>
      </c>
      <c r="D99" s="35">
        <v>440</v>
      </c>
      <c r="E99" s="35">
        <v>496</v>
      </c>
      <c r="F99" s="35">
        <v>56</v>
      </c>
      <c r="G99" s="35">
        <v>158</v>
      </c>
      <c r="H99" s="35">
        <v>214</v>
      </c>
    </row>
    <row r="100" spans="1:8" s="57" customFormat="1" ht="11.5">
      <c r="A100" s="34" t="s">
        <v>196</v>
      </c>
      <c r="B100" s="33" t="s">
        <v>195</v>
      </c>
      <c r="C100" s="34" t="s">
        <v>256</v>
      </c>
      <c r="D100" s="35">
        <v>803</v>
      </c>
      <c r="E100" s="35">
        <v>878</v>
      </c>
      <c r="F100" s="35">
        <v>75</v>
      </c>
      <c r="G100" s="35">
        <v>313</v>
      </c>
      <c r="H100" s="35">
        <v>388</v>
      </c>
    </row>
    <row r="101" spans="1:8" s="57" customFormat="1" ht="11.5">
      <c r="A101" s="34" t="s">
        <v>319</v>
      </c>
      <c r="B101" s="33" t="s">
        <v>320</v>
      </c>
      <c r="C101" s="34" t="s">
        <v>259</v>
      </c>
      <c r="D101" s="35">
        <v>1208</v>
      </c>
      <c r="E101" s="35">
        <v>1393</v>
      </c>
      <c r="F101" s="35">
        <v>185</v>
      </c>
      <c r="G101" s="35">
        <v>312</v>
      </c>
      <c r="H101" s="35">
        <v>497</v>
      </c>
    </row>
    <row r="102" spans="1:8" s="57" customFormat="1" ht="11.5">
      <c r="A102" s="34" t="s">
        <v>321</v>
      </c>
      <c r="B102" s="33" t="s">
        <v>322</v>
      </c>
      <c r="C102" s="34" t="s">
        <v>259</v>
      </c>
      <c r="D102" s="35">
        <v>660</v>
      </c>
      <c r="E102" s="35">
        <v>767</v>
      </c>
      <c r="F102" s="35">
        <v>107</v>
      </c>
      <c r="G102" s="35">
        <v>198</v>
      </c>
      <c r="H102" s="35">
        <v>305</v>
      </c>
    </row>
    <row r="103" spans="1:8" s="57" customFormat="1" ht="11.5">
      <c r="A103" s="34" t="s">
        <v>323</v>
      </c>
      <c r="B103" s="33" t="s">
        <v>324</v>
      </c>
      <c r="C103" s="34" t="s">
        <v>259</v>
      </c>
      <c r="D103" s="35">
        <v>608</v>
      </c>
      <c r="E103" s="35">
        <v>684</v>
      </c>
      <c r="F103" s="35">
        <v>76</v>
      </c>
      <c r="G103" s="35">
        <v>103</v>
      </c>
      <c r="H103" s="35">
        <v>179</v>
      </c>
    </row>
    <row r="104" spans="1:8" s="57" customFormat="1" ht="11.5">
      <c r="A104" s="34" t="s">
        <v>118</v>
      </c>
      <c r="B104" s="33" t="s">
        <v>117</v>
      </c>
      <c r="C104" s="34" t="s">
        <v>256</v>
      </c>
      <c r="D104" s="35">
        <v>427</v>
      </c>
      <c r="E104" s="35">
        <v>453</v>
      </c>
      <c r="F104" s="35">
        <v>26</v>
      </c>
      <c r="G104" s="35">
        <v>90</v>
      </c>
      <c r="H104" s="35">
        <v>116</v>
      </c>
    </row>
    <row r="105" spans="1:8" s="57" customFormat="1" ht="11.5">
      <c r="A105" s="34" t="s">
        <v>325</v>
      </c>
      <c r="B105" s="33" t="s">
        <v>326</v>
      </c>
      <c r="C105" s="34" t="s">
        <v>259</v>
      </c>
      <c r="D105" s="35">
        <v>1365</v>
      </c>
      <c r="E105" s="35">
        <v>1459</v>
      </c>
      <c r="F105" s="35">
        <v>94</v>
      </c>
      <c r="G105" s="35">
        <v>292</v>
      </c>
      <c r="H105" s="35">
        <v>386</v>
      </c>
    </row>
    <row r="106" spans="1:8" s="57" customFormat="1" ht="11.5">
      <c r="A106" s="34" t="s">
        <v>142</v>
      </c>
      <c r="B106" s="33" t="s">
        <v>141</v>
      </c>
      <c r="C106" s="34" t="s">
        <v>256</v>
      </c>
      <c r="D106" s="35">
        <v>1327</v>
      </c>
      <c r="E106" s="35">
        <v>1414</v>
      </c>
      <c r="F106" s="35">
        <v>87</v>
      </c>
      <c r="G106" s="35">
        <v>255</v>
      </c>
      <c r="H106" s="35">
        <v>342</v>
      </c>
    </row>
    <row r="107" spans="1:8" s="57" customFormat="1" ht="11.5">
      <c r="A107" s="34" t="s">
        <v>327</v>
      </c>
      <c r="B107" s="33" t="s">
        <v>328</v>
      </c>
      <c r="C107" s="34" t="s">
        <v>259</v>
      </c>
      <c r="D107" s="35">
        <v>1037</v>
      </c>
      <c r="E107" s="35">
        <v>1203</v>
      </c>
      <c r="F107" s="35">
        <v>166</v>
      </c>
      <c r="G107" s="35">
        <v>171</v>
      </c>
      <c r="H107" s="35">
        <v>337</v>
      </c>
    </row>
    <row r="108" spans="1:8" s="57" customFormat="1" ht="11.5">
      <c r="A108" s="34" t="s">
        <v>329</v>
      </c>
      <c r="B108" s="33" t="s">
        <v>330</v>
      </c>
      <c r="C108" s="34" t="s">
        <v>259</v>
      </c>
      <c r="D108" s="35">
        <v>376</v>
      </c>
      <c r="E108" s="35">
        <v>410</v>
      </c>
      <c r="F108" s="35">
        <v>34</v>
      </c>
      <c r="G108" s="35">
        <v>143</v>
      </c>
      <c r="H108" s="35">
        <v>177</v>
      </c>
    </row>
    <row r="109" spans="1:8" s="57" customFormat="1" ht="11.5">
      <c r="A109" s="34" t="s">
        <v>331</v>
      </c>
      <c r="B109" s="33" t="s">
        <v>332</v>
      </c>
      <c r="C109" s="34" t="s">
        <v>259</v>
      </c>
      <c r="D109" s="35">
        <v>1463</v>
      </c>
      <c r="E109" s="35">
        <v>1592</v>
      </c>
      <c r="F109" s="35">
        <v>129</v>
      </c>
      <c r="G109" s="35">
        <v>559</v>
      </c>
      <c r="H109" s="35">
        <v>688</v>
      </c>
    </row>
    <row r="110" spans="1:8" s="57" customFormat="1" ht="11.5">
      <c r="A110" s="34" t="s">
        <v>333</v>
      </c>
      <c r="B110" s="33" t="s">
        <v>334</v>
      </c>
      <c r="C110" s="34" t="s">
        <v>259</v>
      </c>
      <c r="D110" s="35">
        <v>179</v>
      </c>
      <c r="E110" s="35">
        <v>201</v>
      </c>
      <c r="F110" s="35">
        <v>22</v>
      </c>
      <c r="G110" s="35">
        <v>78</v>
      </c>
      <c r="H110" s="35">
        <v>100</v>
      </c>
    </row>
    <row r="111" spans="1:8" s="57" customFormat="1" ht="11.5">
      <c r="A111" s="34" t="s">
        <v>335</v>
      </c>
      <c r="B111" s="33" t="s">
        <v>336</v>
      </c>
      <c r="C111" s="34" t="s">
        <v>259</v>
      </c>
      <c r="D111" s="35">
        <v>1662</v>
      </c>
      <c r="E111" s="35">
        <v>1816</v>
      </c>
      <c r="F111" s="35">
        <v>154</v>
      </c>
      <c r="G111" s="35">
        <v>487</v>
      </c>
      <c r="H111" s="35">
        <v>641</v>
      </c>
    </row>
    <row r="112" spans="1:8" s="57" customFormat="1" ht="11.5">
      <c r="A112" s="34" t="s">
        <v>70</v>
      </c>
      <c r="B112" s="33" t="s">
        <v>69</v>
      </c>
      <c r="C112" s="34" t="s">
        <v>256</v>
      </c>
      <c r="D112" s="35">
        <v>1291</v>
      </c>
      <c r="E112" s="35">
        <v>1544</v>
      </c>
      <c r="F112" s="35">
        <v>253</v>
      </c>
      <c r="G112" s="35">
        <v>398</v>
      </c>
      <c r="H112" s="35">
        <v>651</v>
      </c>
    </row>
    <row r="113" spans="1:8" s="57" customFormat="1" ht="11.5">
      <c r="A113" s="34" t="s">
        <v>337</v>
      </c>
      <c r="B113" s="33" t="s">
        <v>338</v>
      </c>
      <c r="C113" s="34" t="s">
        <v>259</v>
      </c>
      <c r="D113" s="35">
        <v>24</v>
      </c>
      <c r="E113" s="35">
        <v>27</v>
      </c>
      <c r="F113" s="35">
        <v>3</v>
      </c>
      <c r="G113" s="35">
        <v>10</v>
      </c>
      <c r="H113" s="35">
        <v>13</v>
      </c>
    </row>
    <row r="114" spans="1:8" s="57" customFormat="1" ht="11.5">
      <c r="A114" s="59"/>
      <c r="B114" s="33" t="s">
        <v>339</v>
      </c>
      <c r="C114" s="60" t="s">
        <v>259</v>
      </c>
      <c r="D114" s="61">
        <v>24034</v>
      </c>
      <c r="E114" s="61">
        <v>27513</v>
      </c>
      <c r="F114" s="61">
        <v>3479</v>
      </c>
      <c r="G114" s="61">
        <v>6375</v>
      </c>
      <c r="H114" s="61">
        <v>9854</v>
      </c>
    </row>
    <row r="115" spans="1:8" s="2" customFormat="1" ht="11.5">
      <c r="A115" s="5"/>
      <c r="D115" s="5"/>
      <c r="E115" s="8"/>
      <c r="F115" s="8"/>
      <c r="G115" s="8"/>
      <c r="H115" s="8"/>
    </row>
    <row r="116" spans="1:8" s="2" customFormat="1" ht="11.5">
      <c r="A116" s="5"/>
      <c r="B116" s="1"/>
      <c r="D116" s="5"/>
      <c r="E116" s="15"/>
      <c r="F116" s="15"/>
      <c r="G116" s="15"/>
      <c r="H116" s="15"/>
    </row>
    <row r="117" spans="1:8">
      <c r="A117" s="117"/>
      <c r="D117" s="117"/>
      <c r="E117" s="16"/>
      <c r="H117" s="16"/>
    </row>
  </sheetData>
  <mergeCells count="9">
    <mergeCell ref="A9:B9"/>
    <mergeCell ref="A10:B10"/>
    <mergeCell ref="A11:B11"/>
    <mergeCell ref="A1:B1"/>
    <mergeCell ref="A2:B2"/>
    <mergeCell ref="A5:H5"/>
    <mergeCell ref="A6:H6"/>
    <mergeCell ref="A4:H4"/>
    <mergeCell ref="A3:B3"/>
  </mergeCells>
  <phoneticPr fontId="13"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C88D6-A20B-40B6-9E72-67E32E236FDA}">
  <dimension ref="A1:I127"/>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342</v>
      </c>
      <c r="B1" s="150"/>
      <c r="C1" s="54"/>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1" t="s">
        <v>247</v>
      </c>
      <c r="B9" s="162"/>
      <c r="C9" s="38"/>
      <c r="D9" s="39" t="s">
        <v>248</v>
      </c>
      <c r="E9" s="39" t="s">
        <v>249</v>
      </c>
      <c r="F9" s="39" t="s">
        <v>250</v>
      </c>
      <c r="G9" s="39" t="s">
        <v>251</v>
      </c>
      <c r="H9" s="40" t="s">
        <v>252</v>
      </c>
      <c r="I9"/>
    </row>
    <row r="10" spans="1:9" s="29" customFormat="1" ht="11.5">
      <c r="A10" s="153" t="s">
        <v>253</v>
      </c>
      <c r="B10" s="154"/>
      <c r="C10" s="27"/>
      <c r="D10" s="28">
        <f>SUM(Table66[Environmental Employment in 2019
'[A'] ])</f>
        <v>16825</v>
      </c>
      <c r="E10" s="28">
        <f>SUM(Table66[Environmental Employment in 2029
'[B']])</f>
        <v>17855</v>
      </c>
      <c r="F10" s="28">
        <f>+SUM(Table66[Expansion Demand by 2029
'[C=B-A']])</f>
        <v>1030</v>
      </c>
      <c r="G10" s="28">
        <f>+SUM(Table66[Replacement Demand by 2029
'[D']])</f>
        <v>4780</v>
      </c>
      <c r="H10" s="28">
        <f>+SUM(Table66[Net Hiring Requirements by 2029
'[E=C+D']])</f>
        <v>5810</v>
      </c>
    </row>
    <row r="11" spans="1:9" s="29" customFormat="1" ht="11.5">
      <c r="A11" s="155" t="s">
        <v>254</v>
      </c>
      <c r="B11" s="156"/>
      <c r="C11" s="30"/>
      <c r="D11" s="31">
        <f>SUMIF(Table66[With Core Environmental Workers?], "Yes", Table66[Environmental Employment in 2019
'[A'] ])</f>
        <v>7539</v>
      </c>
      <c r="E11" s="31">
        <f>SUMIF(Table66[With Core Environmental Workers?], "Yes", Table66[Environmental Employment in 2029
'[B']])</f>
        <v>8091</v>
      </c>
      <c r="F11" s="31">
        <f>SUMIF(Table66[With Core Environmental Workers?], "Yes", Table66[Expansion Demand by 2029
'[C=B-A']])</f>
        <v>552</v>
      </c>
      <c r="G11" s="31">
        <f>SUMIF(Table66[With Core Environmental Workers?], "Yes", Table66[Replacement Demand by 2029
'[D']])</f>
        <v>2236</v>
      </c>
      <c r="H11" s="31">
        <f>SUMIF(Table66[With Core Environmental Workers?], "Yes", Table66[Net Hiring Requirements by 2029
'[E=C+D']])</f>
        <v>2788</v>
      </c>
    </row>
    <row r="12" spans="1:9">
      <c r="A12" s="117"/>
      <c r="C12" s="117"/>
      <c r="D12" s="17">
        <v>0</v>
      </c>
      <c r="E12" s="17">
        <v>0</v>
      </c>
      <c r="F12" s="17">
        <v>0</v>
      </c>
      <c r="G12" s="17">
        <v>0</v>
      </c>
      <c r="H12" s="17">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76</v>
      </c>
      <c r="E14" s="35">
        <v>83</v>
      </c>
      <c r="F14" s="35">
        <v>7</v>
      </c>
      <c r="G14" s="35">
        <v>40</v>
      </c>
      <c r="H14" s="35">
        <v>47</v>
      </c>
    </row>
    <row r="15" spans="1:9" s="36" customFormat="1" ht="11.5">
      <c r="A15" s="34" t="s">
        <v>257</v>
      </c>
      <c r="B15" s="33" t="s">
        <v>258</v>
      </c>
      <c r="C15" s="34" t="s">
        <v>259</v>
      </c>
      <c r="D15" s="35">
        <v>45</v>
      </c>
      <c r="E15" s="35">
        <v>50</v>
      </c>
      <c r="F15" s="35">
        <v>5</v>
      </c>
      <c r="G15" s="35">
        <v>20</v>
      </c>
      <c r="H15" s="35">
        <v>25</v>
      </c>
    </row>
    <row r="16" spans="1:9" s="36" customFormat="1" ht="11.5">
      <c r="A16" s="34" t="s">
        <v>82</v>
      </c>
      <c r="B16" s="33" t="s">
        <v>81</v>
      </c>
      <c r="C16" s="34" t="s">
        <v>256</v>
      </c>
      <c r="D16" s="35">
        <v>404</v>
      </c>
      <c r="E16" s="35">
        <v>465</v>
      </c>
      <c r="F16" s="35">
        <v>61</v>
      </c>
      <c r="G16" s="35">
        <v>211</v>
      </c>
      <c r="H16" s="35">
        <v>272</v>
      </c>
    </row>
    <row r="17" spans="1:8" s="36" customFormat="1" ht="11.5">
      <c r="A17" s="34" t="s">
        <v>208</v>
      </c>
      <c r="B17" s="33" t="s">
        <v>207</v>
      </c>
      <c r="C17" s="34" t="s">
        <v>256</v>
      </c>
      <c r="D17" s="35">
        <v>0</v>
      </c>
      <c r="E17" s="35">
        <v>0</v>
      </c>
      <c r="F17" s="35">
        <v>0</v>
      </c>
      <c r="G17" s="35">
        <v>0</v>
      </c>
      <c r="H17" s="35">
        <v>0</v>
      </c>
    </row>
    <row r="18" spans="1:8" s="36" customFormat="1" ht="11.5">
      <c r="A18" s="34" t="s">
        <v>127</v>
      </c>
      <c r="B18" s="33" t="s">
        <v>126</v>
      </c>
      <c r="C18" s="34" t="s">
        <v>256</v>
      </c>
      <c r="D18" s="35">
        <v>233</v>
      </c>
      <c r="E18" s="35">
        <v>230</v>
      </c>
      <c r="F18" s="35">
        <v>-3</v>
      </c>
      <c r="G18" s="35">
        <v>112</v>
      </c>
      <c r="H18" s="35">
        <v>109</v>
      </c>
    </row>
    <row r="19" spans="1:8" s="36" customFormat="1" ht="11.5">
      <c r="A19" s="34" t="s">
        <v>260</v>
      </c>
      <c r="B19" s="33" t="s">
        <v>261</v>
      </c>
      <c r="C19" s="34" t="s">
        <v>259</v>
      </c>
      <c r="D19" s="35">
        <v>86</v>
      </c>
      <c r="E19" s="35">
        <v>93</v>
      </c>
      <c r="F19" s="35">
        <v>7</v>
      </c>
      <c r="G19" s="35">
        <v>30</v>
      </c>
      <c r="H19" s="35">
        <v>37</v>
      </c>
    </row>
    <row r="20" spans="1:8" s="36" customFormat="1" ht="11.5">
      <c r="A20" s="34" t="s">
        <v>262</v>
      </c>
      <c r="B20" s="33" t="s">
        <v>263</v>
      </c>
      <c r="C20" s="34" t="s">
        <v>259</v>
      </c>
      <c r="D20" s="35">
        <v>60</v>
      </c>
      <c r="E20" s="35">
        <v>65</v>
      </c>
      <c r="F20" s="35">
        <v>5</v>
      </c>
      <c r="G20" s="35">
        <v>24</v>
      </c>
      <c r="H20" s="35">
        <v>29</v>
      </c>
    </row>
    <row r="21" spans="1:8" s="36" customFormat="1" ht="11.5">
      <c r="A21" s="34" t="s">
        <v>264</v>
      </c>
      <c r="B21" s="33" t="s">
        <v>265</v>
      </c>
      <c r="C21" s="34" t="s">
        <v>259</v>
      </c>
      <c r="D21" s="35">
        <v>38</v>
      </c>
      <c r="E21" s="35">
        <v>42</v>
      </c>
      <c r="F21" s="35">
        <v>4</v>
      </c>
      <c r="G21" s="35">
        <v>17</v>
      </c>
      <c r="H21" s="35">
        <v>21</v>
      </c>
    </row>
    <row r="22" spans="1:8" s="36" customFormat="1" ht="11.5">
      <c r="A22" s="34" t="s">
        <v>199</v>
      </c>
      <c r="B22" s="33" t="s">
        <v>198</v>
      </c>
      <c r="C22" s="34" t="s">
        <v>256</v>
      </c>
      <c r="D22" s="35">
        <v>75</v>
      </c>
      <c r="E22" s="35">
        <v>80</v>
      </c>
      <c r="F22" s="35">
        <v>5</v>
      </c>
      <c r="G22" s="35">
        <v>25</v>
      </c>
      <c r="H22" s="35">
        <v>30</v>
      </c>
    </row>
    <row r="23" spans="1:8" s="36" customFormat="1" ht="11.5">
      <c r="A23" s="34" t="s">
        <v>166</v>
      </c>
      <c r="B23" s="33" t="s">
        <v>165</v>
      </c>
      <c r="C23" s="34" t="s">
        <v>256</v>
      </c>
      <c r="D23" s="35">
        <v>91</v>
      </c>
      <c r="E23" s="35">
        <v>96</v>
      </c>
      <c r="F23" s="35">
        <v>5</v>
      </c>
      <c r="G23" s="35">
        <v>30</v>
      </c>
      <c r="H23" s="35">
        <v>35</v>
      </c>
    </row>
    <row r="24" spans="1:8" s="36" customFormat="1" ht="11.5">
      <c r="A24" s="34" t="s">
        <v>115</v>
      </c>
      <c r="B24" s="33" t="s">
        <v>114</v>
      </c>
      <c r="C24" s="34" t="s">
        <v>256</v>
      </c>
      <c r="D24" s="35">
        <v>83</v>
      </c>
      <c r="E24" s="35">
        <v>86</v>
      </c>
      <c r="F24" s="35">
        <v>3</v>
      </c>
      <c r="G24" s="35">
        <v>28</v>
      </c>
      <c r="H24" s="35">
        <v>31</v>
      </c>
    </row>
    <row r="25" spans="1:8" s="36" customFormat="1" ht="11.5">
      <c r="A25" s="34" t="s">
        <v>193</v>
      </c>
      <c r="B25" s="33" t="s">
        <v>192</v>
      </c>
      <c r="C25" s="34" t="s">
        <v>256</v>
      </c>
      <c r="D25" s="35">
        <v>9</v>
      </c>
      <c r="E25" s="35">
        <v>10</v>
      </c>
      <c r="F25" s="35">
        <v>1</v>
      </c>
      <c r="G25" s="35">
        <v>0</v>
      </c>
      <c r="H25" s="35">
        <v>1</v>
      </c>
    </row>
    <row r="26" spans="1:8" s="36" customFormat="1" ht="11.5">
      <c r="A26" s="34" t="s">
        <v>205</v>
      </c>
      <c r="B26" s="33" t="s">
        <v>204</v>
      </c>
      <c r="C26" s="34" t="s">
        <v>256</v>
      </c>
      <c r="D26" s="35">
        <v>47</v>
      </c>
      <c r="E26" s="35">
        <v>52</v>
      </c>
      <c r="F26" s="35">
        <v>5</v>
      </c>
      <c r="G26" s="35">
        <v>10</v>
      </c>
      <c r="H26" s="35">
        <v>15</v>
      </c>
    </row>
    <row r="27" spans="1:8" s="36" customFormat="1" ht="11.5">
      <c r="A27" s="34" t="s">
        <v>178</v>
      </c>
      <c r="B27" s="33" t="s">
        <v>177</v>
      </c>
      <c r="C27" s="34" t="s">
        <v>256</v>
      </c>
      <c r="D27" s="35">
        <v>8</v>
      </c>
      <c r="E27" s="35">
        <v>9</v>
      </c>
      <c r="F27" s="35">
        <v>1</v>
      </c>
      <c r="G27" s="35">
        <v>0</v>
      </c>
      <c r="H27" s="35">
        <v>1</v>
      </c>
    </row>
    <row r="28" spans="1:8" s="36" customFormat="1" ht="11.5">
      <c r="A28" s="34" t="s">
        <v>112</v>
      </c>
      <c r="B28" s="33" t="s">
        <v>111</v>
      </c>
      <c r="C28" s="34" t="s">
        <v>256</v>
      </c>
      <c r="D28" s="35">
        <v>31</v>
      </c>
      <c r="E28" s="35">
        <v>34</v>
      </c>
      <c r="F28" s="35">
        <v>3</v>
      </c>
      <c r="G28" s="35">
        <v>10</v>
      </c>
      <c r="H28" s="35">
        <v>13</v>
      </c>
    </row>
    <row r="29" spans="1:8" s="36" customFormat="1" ht="11.5">
      <c r="A29" s="34" t="s">
        <v>130</v>
      </c>
      <c r="B29" s="33" t="s">
        <v>129</v>
      </c>
      <c r="C29" s="34" t="s">
        <v>256</v>
      </c>
      <c r="D29" s="35">
        <v>12</v>
      </c>
      <c r="E29" s="35">
        <v>13</v>
      </c>
      <c r="F29" s="35">
        <v>1</v>
      </c>
      <c r="G29" s="35">
        <v>9</v>
      </c>
      <c r="H29" s="35">
        <v>10</v>
      </c>
    </row>
    <row r="30" spans="1:8" s="36" customFormat="1" ht="11.5">
      <c r="A30" s="34" t="s">
        <v>226</v>
      </c>
      <c r="B30" s="33" t="s">
        <v>225</v>
      </c>
      <c r="C30" s="34" t="s">
        <v>256</v>
      </c>
      <c r="D30" s="35">
        <v>20</v>
      </c>
      <c r="E30" s="35">
        <v>23</v>
      </c>
      <c r="F30" s="35">
        <v>3</v>
      </c>
      <c r="G30" s="35">
        <v>10</v>
      </c>
      <c r="H30" s="35">
        <v>13</v>
      </c>
    </row>
    <row r="31" spans="1:8" s="36" customFormat="1" ht="11.5">
      <c r="A31" s="34" t="s">
        <v>211</v>
      </c>
      <c r="B31" s="33" t="s">
        <v>210</v>
      </c>
      <c r="C31" s="34" t="s">
        <v>256</v>
      </c>
      <c r="D31" s="35">
        <v>5</v>
      </c>
      <c r="E31" s="35">
        <v>6</v>
      </c>
      <c r="F31" s="35">
        <v>1</v>
      </c>
      <c r="G31" s="35">
        <v>0</v>
      </c>
      <c r="H31" s="35">
        <v>1</v>
      </c>
    </row>
    <row r="32" spans="1:8" s="36" customFormat="1" ht="11.5">
      <c r="A32" s="34" t="s">
        <v>124</v>
      </c>
      <c r="B32" s="33" t="s">
        <v>123</v>
      </c>
      <c r="C32" s="34" t="s">
        <v>256</v>
      </c>
      <c r="D32" s="35">
        <v>18</v>
      </c>
      <c r="E32" s="35">
        <v>20</v>
      </c>
      <c r="F32" s="35">
        <v>2</v>
      </c>
      <c r="G32" s="35">
        <v>10</v>
      </c>
      <c r="H32" s="35">
        <v>12</v>
      </c>
    </row>
    <row r="33" spans="1:8" s="36" customFormat="1" ht="11.5">
      <c r="A33" s="34" t="s">
        <v>229</v>
      </c>
      <c r="B33" s="33" t="s">
        <v>228</v>
      </c>
      <c r="C33" s="34" t="s">
        <v>256</v>
      </c>
      <c r="D33" s="35">
        <v>70</v>
      </c>
      <c r="E33" s="35">
        <v>72</v>
      </c>
      <c r="F33" s="35">
        <v>2</v>
      </c>
      <c r="G33" s="35">
        <v>20</v>
      </c>
      <c r="H33" s="35">
        <v>22</v>
      </c>
    </row>
    <row r="34" spans="1:8" s="36" customFormat="1" ht="11.5">
      <c r="A34" s="34" t="s">
        <v>266</v>
      </c>
      <c r="B34" s="33" t="s">
        <v>267</v>
      </c>
      <c r="C34" s="34" t="s">
        <v>259</v>
      </c>
      <c r="D34" s="35">
        <v>252</v>
      </c>
      <c r="E34" s="35">
        <v>284</v>
      </c>
      <c r="F34" s="35">
        <v>32</v>
      </c>
      <c r="G34" s="35">
        <v>102</v>
      </c>
      <c r="H34" s="35">
        <v>134</v>
      </c>
    </row>
    <row r="35" spans="1:8" s="36" customFormat="1" ht="11.5">
      <c r="A35" s="34" t="s">
        <v>160</v>
      </c>
      <c r="B35" s="33" t="s">
        <v>268</v>
      </c>
      <c r="C35" s="34" t="s">
        <v>256</v>
      </c>
      <c r="D35" s="35">
        <v>329</v>
      </c>
      <c r="E35" s="35">
        <v>347</v>
      </c>
      <c r="F35" s="35">
        <v>18</v>
      </c>
      <c r="G35" s="35">
        <v>90</v>
      </c>
      <c r="H35" s="35">
        <v>108</v>
      </c>
    </row>
    <row r="36" spans="1:8" s="36" customFormat="1" ht="11.5">
      <c r="A36" s="34" t="s">
        <v>220</v>
      </c>
      <c r="B36" s="33" t="s">
        <v>219</v>
      </c>
      <c r="C36" s="34" t="s">
        <v>256</v>
      </c>
      <c r="D36" s="35">
        <v>88</v>
      </c>
      <c r="E36" s="35">
        <v>97</v>
      </c>
      <c r="F36" s="35">
        <v>9</v>
      </c>
      <c r="G36" s="35">
        <v>38</v>
      </c>
      <c r="H36" s="35">
        <v>47</v>
      </c>
    </row>
    <row r="37" spans="1:8" s="36" customFormat="1" ht="11.5">
      <c r="A37" s="34" t="s">
        <v>269</v>
      </c>
      <c r="B37" s="33" t="s">
        <v>270</v>
      </c>
      <c r="C37" s="34" t="s">
        <v>259</v>
      </c>
      <c r="D37" s="35">
        <v>54</v>
      </c>
      <c r="E37" s="35">
        <v>60</v>
      </c>
      <c r="F37" s="35">
        <v>6</v>
      </c>
      <c r="G37" s="35">
        <v>20</v>
      </c>
      <c r="H37" s="35">
        <v>26</v>
      </c>
    </row>
    <row r="38" spans="1:8" s="36" customFormat="1" ht="11.5">
      <c r="A38" s="34" t="s">
        <v>271</v>
      </c>
      <c r="B38" s="33" t="s">
        <v>272</v>
      </c>
      <c r="C38" s="34" t="s">
        <v>259</v>
      </c>
      <c r="D38" s="35">
        <v>1116</v>
      </c>
      <c r="E38" s="35">
        <v>1062</v>
      </c>
      <c r="F38" s="35">
        <v>-54</v>
      </c>
      <c r="G38" s="35">
        <v>446</v>
      </c>
      <c r="H38" s="35">
        <v>392</v>
      </c>
    </row>
    <row r="39" spans="1:8" s="36" customFormat="1" ht="11.5">
      <c r="A39" s="34" t="s">
        <v>175</v>
      </c>
      <c r="B39" s="33" t="s">
        <v>174</v>
      </c>
      <c r="C39" s="34" t="s">
        <v>256</v>
      </c>
      <c r="D39" s="35">
        <v>90</v>
      </c>
      <c r="E39" s="35">
        <v>90</v>
      </c>
      <c r="F39" s="35">
        <v>0</v>
      </c>
      <c r="G39" s="35">
        <v>30</v>
      </c>
      <c r="H39" s="35">
        <v>30</v>
      </c>
    </row>
    <row r="40" spans="1:8" s="36" customFormat="1" ht="11.5">
      <c r="A40" s="34" t="s">
        <v>88</v>
      </c>
      <c r="B40" s="33" t="s">
        <v>87</v>
      </c>
      <c r="C40" s="34" t="s">
        <v>256</v>
      </c>
      <c r="D40" s="35">
        <v>335</v>
      </c>
      <c r="E40" s="35">
        <v>362</v>
      </c>
      <c r="F40" s="35">
        <v>27</v>
      </c>
      <c r="G40" s="35">
        <v>120</v>
      </c>
      <c r="H40" s="35">
        <v>147</v>
      </c>
    </row>
    <row r="41" spans="1:8" s="36" customFormat="1" ht="11.5">
      <c r="A41" s="34" t="s">
        <v>273</v>
      </c>
      <c r="B41" s="33" t="s">
        <v>274</v>
      </c>
      <c r="C41" s="34" t="s">
        <v>259</v>
      </c>
      <c r="D41" s="35">
        <v>90</v>
      </c>
      <c r="E41" s="35">
        <v>100</v>
      </c>
      <c r="F41" s="35">
        <v>10</v>
      </c>
      <c r="G41" s="35">
        <v>30</v>
      </c>
      <c r="H41" s="35">
        <v>40</v>
      </c>
    </row>
    <row r="42" spans="1:8" s="36" customFormat="1" ht="11.5">
      <c r="A42" s="34" t="s">
        <v>238</v>
      </c>
      <c r="B42" s="33" t="s">
        <v>237</v>
      </c>
      <c r="C42" s="34" t="s">
        <v>256</v>
      </c>
      <c r="D42" s="35">
        <v>17</v>
      </c>
      <c r="E42" s="35">
        <v>19</v>
      </c>
      <c r="F42" s="35">
        <v>2</v>
      </c>
      <c r="G42" s="35">
        <v>0</v>
      </c>
      <c r="H42" s="35">
        <v>2</v>
      </c>
    </row>
    <row r="43" spans="1:8" s="36" customFormat="1" ht="11.5">
      <c r="A43" s="34" t="s">
        <v>187</v>
      </c>
      <c r="B43" s="33" t="s">
        <v>186</v>
      </c>
      <c r="C43" s="34" t="s">
        <v>256</v>
      </c>
      <c r="D43" s="35">
        <v>63</v>
      </c>
      <c r="E43" s="35">
        <v>69</v>
      </c>
      <c r="F43" s="35">
        <v>6</v>
      </c>
      <c r="G43" s="35">
        <v>20</v>
      </c>
      <c r="H43" s="35">
        <v>26</v>
      </c>
    </row>
    <row r="44" spans="1:8" s="36" customFormat="1" ht="11.5">
      <c r="A44" s="34" t="s">
        <v>275</v>
      </c>
      <c r="B44" s="33" t="s">
        <v>276</v>
      </c>
      <c r="C44" s="34" t="s">
        <v>259</v>
      </c>
      <c r="D44" s="35">
        <v>110</v>
      </c>
      <c r="E44" s="35">
        <v>121</v>
      </c>
      <c r="F44" s="35">
        <v>11</v>
      </c>
      <c r="G44" s="35">
        <v>20</v>
      </c>
      <c r="H44" s="35">
        <v>31</v>
      </c>
    </row>
    <row r="45" spans="1:8" s="36" customFormat="1" ht="11.5">
      <c r="A45" s="34" t="s">
        <v>277</v>
      </c>
      <c r="B45" s="33" t="s">
        <v>278</v>
      </c>
      <c r="C45" s="34" t="s">
        <v>259</v>
      </c>
      <c r="D45" s="35">
        <v>23</v>
      </c>
      <c r="E45" s="35">
        <v>24</v>
      </c>
      <c r="F45" s="35">
        <v>1</v>
      </c>
      <c r="G45" s="35">
        <v>10</v>
      </c>
      <c r="H45" s="35">
        <v>11</v>
      </c>
    </row>
    <row r="46" spans="1:8" s="36" customFormat="1" ht="11.5">
      <c r="A46" s="34" t="s">
        <v>172</v>
      </c>
      <c r="B46" s="33" t="s">
        <v>171</v>
      </c>
      <c r="C46" s="34" t="s">
        <v>256</v>
      </c>
      <c r="D46" s="35">
        <v>440</v>
      </c>
      <c r="E46" s="35">
        <v>479</v>
      </c>
      <c r="F46" s="35">
        <v>39</v>
      </c>
      <c r="G46" s="35">
        <v>155</v>
      </c>
      <c r="H46" s="35">
        <v>194</v>
      </c>
    </row>
    <row r="47" spans="1:8" s="36" customFormat="1" ht="11.5">
      <c r="A47" s="34" t="s">
        <v>279</v>
      </c>
      <c r="B47" s="33" t="s">
        <v>280</v>
      </c>
      <c r="C47" s="34" t="s">
        <v>259</v>
      </c>
      <c r="D47" s="35">
        <v>11</v>
      </c>
      <c r="E47" s="35">
        <v>11</v>
      </c>
      <c r="F47" s="35">
        <v>0</v>
      </c>
      <c r="G47" s="35">
        <v>0</v>
      </c>
      <c r="H47" s="35">
        <v>0</v>
      </c>
    </row>
    <row r="48" spans="1:8" s="36" customFormat="1" ht="11.5">
      <c r="A48" s="34" t="s">
        <v>281</v>
      </c>
      <c r="B48" s="33" t="s">
        <v>282</v>
      </c>
      <c r="C48" s="34" t="s">
        <v>259</v>
      </c>
      <c r="D48" s="35">
        <v>168</v>
      </c>
      <c r="E48" s="35">
        <v>182</v>
      </c>
      <c r="F48" s="35">
        <v>14</v>
      </c>
      <c r="G48" s="35">
        <v>56</v>
      </c>
      <c r="H48" s="35">
        <v>70</v>
      </c>
    </row>
    <row r="49" spans="1:8" s="36" customFormat="1" ht="11.5">
      <c r="A49" s="34" t="s">
        <v>283</v>
      </c>
      <c r="B49" s="33" t="s">
        <v>284</v>
      </c>
      <c r="C49" s="34" t="s">
        <v>259</v>
      </c>
      <c r="D49" s="35">
        <v>94</v>
      </c>
      <c r="E49" s="35">
        <v>104</v>
      </c>
      <c r="F49" s="35">
        <v>10</v>
      </c>
      <c r="G49" s="35">
        <v>49</v>
      </c>
      <c r="H49" s="35">
        <v>59</v>
      </c>
    </row>
    <row r="50" spans="1:8" s="36" customFormat="1" ht="11.5">
      <c r="A50" s="34" t="s">
        <v>94</v>
      </c>
      <c r="B50" s="33" t="s">
        <v>93</v>
      </c>
      <c r="C50" s="34" t="s">
        <v>256</v>
      </c>
      <c r="D50" s="35">
        <v>154</v>
      </c>
      <c r="E50" s="35">
        <v>157</v>
      </c>
      <c r="F50" s="35">
        <v>3</v>
      </c>
      <c r="G50" s="35">
        <v>42</v>
      </c>
      <c r="H50" s="35">
        <v>45</v>
      </c>
    </row>
    <row r="51" spans="1:8" s="36" customFormat="1" ht="11.5">
      <c r="A51" s="34" t="s">
        <v>67</v>
      </c>
      <c r="B51" s="33" t="s">
        <v>66</v>
      </c>
      <c r="C51" s="34" t="s">
        <v>256</v>
      </c>
      <c r="D51" s="35">
        <v>15</v>
      </c>
      <c r="E51" s="35">
        <v>17</v>
      </c>
      <c r="F51" s="35">
        <v>2</v>
      </c>
      <c r="G51" s="35">
        <v>10</v>
      </c>
      <c r="H51" s="35">
        <v>12</v>
      </c>
    </row>
    <row r="52" spans="1:8" s="36" customFormat="1" ht="11.5">
      <c r="A52" s="34" t="s">
        <v>133</v>
      </c>
      <c r="B52" s="33" t="s">
        <v>132</v>
      </c>
      <c r="C52" s="34" t="s">
        <v>256</v>
      </c>
      <c r="D52" s="35">
        <v>279</v>
      </c>
      <c r="E52" s="35">
        <v>297</v>
      </c>
      <c r="F52" s="35">
        <v>18</v>
      </c>
      <c r="G52" s="35">
        <v>70</v>
      </c>
      <c r="H52" s="35">
        <v>88</v>
      </c>
    </row>
    <row r="53" spans="1:8" s="36" customFormat="1" ht="11.5">
      <c r="A53" s="34" t="s">
        <v>64</v>
      </c>
      <c r="B53" s="33" t="s">
        <v>63</v>
      </c>
      <c r="C53" s="34" t="s">
        <v>256</v>
      </c>
      <c r="D53" s="35">
        <v>40</v>
      </c>
      <c r="E53" s="35">
        <v>44</v>
      </c>
      <c r="F53" s="35">
        <v>4</v>
      </c>
      <c r="G53" s="35">
        <v>10</v>
      </c>
      <c r="H53" s="35">
        <v>14</v>
      </c>
    </row>
    <row r="54" spans="1:8" s="36" customFormat="1" ht="11.5">
      <c r="A54" s="34" t="s">
        <v>73</v>
      </c>
      <c r="B54" s="33" t="s">
        <v>72</v>
      </c>
      <c r="C54" s="34" t="s">
        <v>256</v>
      </c>
      <c r="D54" s="35">
        <v>720</v>
      </c>
      <c r="E54" s="35">
        <v>781</v>
      </c>
      <c r="F54" s="35">
        <v>61</v>
      </c>
      <c r="G54" s="35">
        <v>142</v>
      </c>
      <c r="H54" s="35">
        <v>203</v>
      </c>
    </row>
    <row r="55" spans="1:8" s="36" customFormat="1" ht="11.5">
      <c r="A55" s="34" t="s">
        <v>145</v>
      </c>
      <c r="B55" s="33" t="s">
        <v>144</v>
      </c>
      <c r="C55" s="34" t="s">
        <v>256</v>
      </c>
      <c r="D55" s="35">
        <v>137</v>
      </c>
      <c r="E55" s="35">
        <v>145</v>
      </c>
      <c r="F55" s="35">
        <v>8</v>
      </c>
      <c r="G55" s="35">
        <v>37</v>
      </c>
      <c r="H55" s="35">
        <v>45</v>
      </c>
    </row>
    <row r="56" spans="1:8" s="36" customFormat="1" ht="11.5">
      <c r="A56" s="34" t="s">
        <v>154</v>
      </c>
      <c r="B56" s="33" t="s">
        <v>153</v>
      </c>
      <c r="C56" s="34" t="s">
        <v>256</v>
      </c>
      <c r="D56" s="35">
        <v>146</v>
      </c>
      <c r="E56" s="35">
        <v>154</v>
      </c>
      <c r="F56" s="35">
        <v>8</v>
      </c>
      <c r="G56" s="35">
        <v>35</v>
      </c>
      <c r="H56" s="35">
        <v>43</v>
      </c>
    </row>
    <row r="57" spans="1:8" s="36" customFormat="1" ht="11.5">
      <c r="A57" s="34" t="s">
        <v>109</v>
      </c>
      <c r="B57" s="33" t="s">
        <v>108</v>
      </c>
      <c r="C57" s="34" t="s">
        <v>256</v>
      </c>
      <c r="D57" s="35">
        <v>52</v>
      </c>
      <c r="E57" s="35">
        <v>53</v>
      </c>
      <c r="F57" s="35">
        <v>1</v>
      </c>
      <c r="G57" s="35">
        <v>10</v>
      </c>
      <c r="H57" s="35">
        <v>11</v>
      </c>
    </row>
    <row r="58" spans="1:8" s="36" customFormat="1" ht="11.5">
      <c r="A58" s="34" t="s">
        <v>157</v>
      </c>
      <c r="B58" s="33" t="s">
        <v>156</v>
      </c>
      <c r="C58" s="34" t="s">
        <v>256</v>
      </c>
      <c r="D58" s="35">
        <v>45</v>
      </c>
      <c r="E58" s="35">
        <v>47</v>
      </c>
      <c r="F58" s="35">
        <v>2</v>
      </c>
      <c r="G58" s="35">
        <v>10</v>
      </c>
      <c r="H58" s="35">
        <v>12</v>
      </c>
    </row>
    <row r="59" spans="1:8" s="36" customFormat="1" ht="11.5">
      <c r="A59" s="34" t="s">
        <v>85</v>
      </c>
      <c r="B59" s="33" t="s">
        <v>84</v>
      </c>
      <c r="C59" s="34" t="s">
        <v>256</v>
      </c>
      <c r="D59" s="35">
        <v>5</v>
      </c>
      <c r="E59" s="35">
        <v>5</v>
      </c>
      <c r="F59" s="35">
        <v>0</v>
      </c>
      <c r="G59" s="35">
        <v>0</v>
      </c>
      <c r="H59" s="35">
        <v>0</v>
      </c>
    </row>
    <row r="60" spans="1:8" s="36" customFormat="1" ht="11.5">
      <c r="A60" s="34" t="s">
        <v>106</v>
      </c>
      <c r="B60" s="33" t="s">
        <v>105</v>
      </c>
      <c r="C60" s="34" t="s">
        <v>256</v>
      </c>
      <c r="D60" s="35">
        <v>21</v>
      </c>
      <c r="E60" s="35">
        <v>21</v>
      </c>
      <c r="F60" s="35">
        <v>0</v>
      </c>
      <c r="G60" s="35">
        <v>6</v>
      </c>
      <c r="H60" s="35">
        <v>6</v>
      </c>
    </row>
    <row r="61" spans="1:8" s="36" customFormat="1" ht="11.5">
      <c r="A61" s="34" t="s">
        <v>103</v>
      </c>
      <c r="B61" s="33" t="s">
        <v>102</v>
      </c>
      <c r="C61" s="34" t="s">
        <v>256</v>
      </c>
      <c r="D61" s="35">
        <v>33</v>
      </c>
      <c r="E61" s="35">
        <v>34</v>
      </c>
      <c r="F61" s="35">
        <v>1</v>
      </c>
      <c r="G61" s="35">
        <v>10</v>
      </c>
      <c r="H61" s="35">
        <v>11</v>
      </c>
    </row>
    <row r="62" spans="1:8" s="36" customFormat="1" ht="11.5">
      <c r="A62" s="34" t="s">
        <v>151</v>
      </c>
      <c r="B62" s="33" t="s">
        <v>150</v>
      </c>
      <c r="C62" s="34" t="s">
        <v>256</v>
      </c>
      <c r="D62" s="35">
        <v>28</v>
      </c>
      <c r="E62" s="35">
        <v>31</v>
      </c>
      <c r="F62" s="35">
        <v>3</v>
      </c>
      <c r="G62" s="35">
        <v>10</v>
      </c>
      <c r="H62" s="35">
        <v>13</v>
      </c>
    </row>
    <row r="63" spans="1:8" s="36" customFormat="1" ht="11.5">
      <c r="A63" s="34" t="s">
        <v>163</v>
      </c>
      <c r="B63" s="33" t="s">
        <v>162</v>
      </c>
      <c r="C63" s="34" t="s">
        <v>256</v>
      </c>
      <c r="D63" s="35">
        <v>10</v>
      </c>
      <c r="E63" s="35">
        <v>11</v>
      </c>
      <c r="F63" s="35">
        <v>1</v>
      </c>
      <c r="G63" s="35">
        <v>5</v>
      </c>
      <c r="H63" s="35">
        <v>6</v>
      </c>
    </row>
    <row r="64" spans="1:8" s="36" customFormat="1" ht="11.5">
      <c r="A64" s="34" t="s">
        <v>97</v>
      </c>
      <c r="B64" s="33" t="s">
        <v>96</v>
      </c>
      <c r="C64" s="34" t="s">
        <v>256</v>
      </c>
      <c r="D64" s="35">
        <v>74</v>
      </c>
      <c r="E64" s="35">
        <v>82</v>
      </c>
      <c r="F64" s="35">
        <v>8</v>
      </c>
      <c r="G64" s="35">
        <v>25</v>
      </c>
      <c r="H64" s="35">
        <v>33</v>
      </c>
    </row>
    <row r="65" spans="1:8" s="36" customFormat="1" ht="11.5">
      <c r="A65" s="34" t="s">
        <v>217</v>
      </c>
      <c r="B65" s="33" t="s">
        <v>216</v>
      </c>
      <c r="C65" s="34" t="s">
        <v>256</v>
      </c>
      <c r="D65" s="35">
        <v>9</v>
      </c>
      <c r="E65" s="35">
        <v>11</v>
      </c>
      <c r="F65" s="35">
        <v>2</v>
      </c>
      <c r="G65" s="35">
        <v>0</v>
      </c>
      <c r="H65" s="35">
        <v>2</v>
      </c>
    </row>
    <row r="66" spans="1:8" s="36" customFormat="1" ht="11.5">
      <c r="A66" s="34" t="s">
        <v>285</v>
      </c>
      <c r="B66" s="33" t="s">
        <v>286</v>
      </c>
      <c r="C66" s="34" t="s">
        <v>259</v>
      </c>
      <c r="D66" s="35">
        <v>117</v>
      </c>
      <c r="E66" s="35">
        <v>130</v>
      </c>
      <c r="F66" s="35">
        <v>13</v>
      </c>
      <c r="G66" s="35">
        <v>30</v>
      </c>
      <c r="H66" s="35">
        <v>43</v>
      </c>
    </row>
    <row r="67" spans="1:8" s="36" customFormat="1" ht="11.5">
      <c r="A67" s="34" t="s">
        <v>287</v>
      </c>
      <c r="B67" s="33" t="s">
        <v>288</v>
      </c>
      <c r="C67" s="34" t="s">
        <v>259</v>
      </c>
      <c r="D67" s="35">
        <v>24</v>
      </c>
      <c r="E67" s="35">
        <v>26</v>
      </c>
      <c r="F67" s="35">
        <v>2</v>
      </c>
      <c r="G67" s="35">
        <v>2</v>
      </c>
      <c r="H67" s="35">
        <v>4</v>
      </c>
    </row>
    <row r="68" spans="1:8" s="36" customFormat="1" ht="11.5">
      <c r="A68" s="34" t="s">
        <v>289</v>
      </c>
      <c r="B68" s="33" t="s">
        <v>290</v>
      </c>
      <c r="C68" s="34" t="s">
        <v>259</v>
      </c>
      <c r="D68" s="35">
        <v>152</v>
      </c>
      <c r="E68" s="35">
        <v>156</v>
      </c>
      <c r="F68" s="35">
        <v>4</v>
      </c>
      <c r="G68" s="35">
        <v>32</v>
      </c>
      <c r="H68" s="35">
        <v>36</v>
      </c>
    </row>
    <row r="69" spans="1:8" s="36" customFormat="1" ht="11.5">
      <c r="A69" s="34" t="s">
        <v>139</v>
      </c>
      <c r="B69" s="33" t="s">
        <v>138</v>
      </c>
      <c r="C69" s="34" t="s">
        <v>256</v>
      </c>
      <c r="D69" s="35">
        <v>110</v>
      </c>
      <c r="E69" s="35">
        <v>111</v>
      </c>
      <c r="F69" s="35">
        <v>1</v>
      </c>
      <c r="G69" s="35">
        <v>23</v>
      </c>
      <c r="H69" s="35">
        <v>24</v>
      </c>
    </row>
    <row r="70" spans="1:8" s="36" customFormat="1" ht="11.5">
      <c r="A70" s="34" t="s">
        <v>76</v>
      </c>
      <c r="B70" s="33" t="s">
        <v>75</v>
      </c>
      <c r="C70" s="34" t="s">
        <v>256</v>
      </c>
      <c r="D70" s="35">
        <v>99</v>
      </c>
      <c r="E70" s="35">
        <v>110</v>
      </c>
      <c r="F70" s="35">
        <v>11</v>
      </c>
      <c r="G70" s="35">
        <v>27</v>
      </c>
      <c r="H70" s="35">
        <v>38</v>
      </c>
    </row>
    <row r="71" spans="1:8" s="36" customFormat="1" ht="11.5">
      <c r="A71" s="34" t="s">
        <v>79</v>
      </c>
      <c r="B71" s="33" t="s">
        <v>78</v>
      </c>
      <c r="C71" s="34" t="s">
        <v>256</v>
      </c>
      <c r="D71" s="35">
        <v>111</v>
      </c>
      <c r="E71" s="35">
        <v>120</v>
      </c>
      <c r="F71" s="35">
        <v>9</v>
      </c>
      <c r="G71" s="35">
        <v>33</v>
      </c>
      <c r="H71" s="35">
        <v>42</v>
      </c>
    </row>
    <row r="72" spans="1:8" s="36" customFormat="1" ht="11.5">
      <c r="A72" s="34" t="s">
        <v>121</v>
      </c>
      <c r="B72" s="33" t="s">
        <v>120</v>
      </c>
      <c r="C72" s="34" t="s">
        <v>256</v>
      </c>
      <c r="D72" s="35">
        <v>130</v>
      </c>
      <c r="E72" s="35">
        <v>141</v>
      </c>
      <c r="F72" s="35">
        <v>11</v>
      </c>
      <c r="G72" s="35">
        <v>23</v>
      </c>
      <c r="H72" s="35">
        <v>34</v>
      </c>
    </row>
    <row r="73" spans="1:8" s="36" customFormat="1" ht="11.5">
      <c r="A73" s="34" t="s">
        <v>202</v>
      </c>
      <c r="B73" s="33" t="s">
        <v>201</v>
      </c>
      <c r="C73" s="34" t="s">
        <v>256</v>
      </c>
      <c r="D73" s="35">
        <v>28</v>
      </c>
      <c r="E73" s="35">
        <v>30</v>
      </c>
      <c r="F73" s="35">
        <v>2</v>
      </c>
      <c r="G73" s="35">
        <v>10</v>
      </c>
      <c r="H73" s="35">
        <v>12</v>
      </c>
    </row>
    <row r="74" spans="1:8" s="36" customFormat="1" ht="11.5">
      <c r="A74" s="34" t="s">
        <v>184</v>
      </c>
      <c r="B74" s="33" t="s">
        <v>183</v>
      </c>
      <c r="C74" s="34" t="s">
        <v>256</v>
      </c>
      <c r="D74" s="35">
        <v>23</v>
      </c>
      <c r="E74" s="35">
        <v>24</v>
      </c>
      <c r="F74" s="35">
        <v>1</v>
      </c>
      <c r="G74" s="35">
        <v>0</v>
      </c>
      <c r="H74" s="35">
        <v>1</v>
      </c>
    </row>
    <row r="75" spans="1:8" s="36" customFormat="1" ht="11.5">
      <c r="A75" s="34" t="s">
        <v>291</v>
      </c>
      <c r="B75" s="33" t="s">
        <v>292</v>
      </c>
      <c r="C75" s="34" t="s">
        <v>259</v>
      </c>
      <c r="D75" s="35">
        <v>109</v>
      </c>
      <c r="E75" s="35">
        <v>118</v>
      </c>
      <c r="F75" s="35">
        <v>9</v>
      </c>
      <c r="G75" s="35">
        <v>30</v>
      </c>
      <c r="H75" s="35">
        <v>39</v>
      </c>
    </row>
    <row r="76" spans="1:8" s="36" customFormat="1" ht="11.5">
      <c r="A76" s="34" t="s">
        <v>293</v>
      </c>
      <c r="B76" s="33" t="s">
        <v>294</v>
      </c>
      <c r="C76" s="34" t="s">
        <v>259</v>
      </c>
      <c r="D76" s="35">
        <v>129</v>
      </c>
      <c r="E76" s="35">
        <v>140</v>
      </c>
      <c r="F76" s="35">
        <v>11</v>
      </c>
      <c r="G76" s="35">
        <v>39</v>
      </c>
      <c r="H76" s="35">
        <v>50</v>
      </c>
    </row>
    <row r="77" spans="1:8" s="36" customFormat="1" ht="11.5">
      <c r="A77" s="34" t="s">
        <v>295</v>
      </c>
      <c r="B77" s="33" t="s">
        <v>296</v>
      </c>
      <c r="C77" s="34" t="s">
        <v>259</v>
      </c>
      <c r="D77" s="35">
        <v>100</v>
      </c>
      <c r="E77" s="35">
        <v>108</v>
      </c>
      <c r="F77" s="35">
        <v>8</v>
      </c>
      <c r="G77" s="35">
        <v>30</v>
      </c>
      <c r="H77" s="35">
        <v>38</v>
      </c>
    </row>
    <row r="78" spans="1:8" s="36" customFormat="1" ht="11.5">
      <c r="A78" s="34" t="s">
        <v>91</v>
      </c>
      <c r="B78" s="33" t="s">
        <v>90</v>
      </c>
      <c r="C78" s="34" t="s">
        <v>256</v>
      </c>
      <c r="D78" s="35">
        <v>261</v>
      </c>
      <c r="E78" s="35">
        <v>287</v>
      </c>
      <c r="F78" s="35">
        <v>26</v>
      </c>
      <c r="G78" s="35">
        <v>70</v>
      </c>
      <c r="H78" s="35">
        <v>96</v>
      </c>
    </row>
    <row r="79" spans="1:8" s="36" customFormat="1" ht="11.5">
      <c r="A79" s="34" t="s">
        <v>100</v>
      </c>
      <c r="B79" s="33" t="s">
        <v>99</v>
      </c>
      <c r="C79" s="34" t="s">
        <v>256</v>
      </c>
      <c r="D79" s="35">
        <v>522</v>
      </c>
      <c r="E79" s="35">
        <v>563</v>
      </c>
      <c r="F79" s="35">
        <v>41</v>
      </c>
      <c r="G79" s="35">
        <v>147</v>
      </c>
      <c r="H79" s="35">
        <v>188</v>
      </c>
    </row>
    <row r="80" spans="1:8" s="36" customFormat="1" ht="11.5">
      <c r="A80" s="34" t="s">
        <v>148</v>
      </c>
      <c r="B80" s="33" t="s">
        <v>147</v>
      </c>
      <c r="C80" s="34" t="s">
        <v>256</v>
      </c>
      <c r="D80" s="35">
        <v>45</v>
      </c>
      <c r="E80" s="35">
        <v>48</v>
      </c>
      <c r="F80" s="35">
        <v>3</v>
      </c>
      <c r="G80" s="35">
        <v>10</v>
      </c>
      <c r="H80" s="35">
        <v>13</v>
      </c>
    </row>
    <row r="81" spans="1:8" s="36" customFormat="1" ht="11.5">
      <c r="A81" s="34" t="s">
        <v>297</v>
      </c>
      <c r="B81" s="33" t="s">
        <v>298</v>
      </c>
      <c r="C81" s="34" t="s">
        <v>259</v>
      </c>
      <c r="D81" s="35">
        <v>33</v>
      </c>
      <c r="E81" s="35">
        <v>37</v>
      </c>
      <c r="F81" s="35">
        <v>4</v>
      </c>
      <c r="G81" s="35">
        <v>10</v>
      </c>
      <c r="H81" s="35">
        <v>14</v>
      </c>
    </row>
    <row r="82" spans="1:8" s="36" customFormat="1" ht="11.5">
      <c r="A82" s="34" t="s">
        <v>299</v>
      </c>
      <c r="B82" s="33" t="s">
        <v>300</v>
      </c>
      <c r="C82" s="34" t="s">
        <v>259</v>
      </c>
      <c r="D82" s="35">
        <v>56</v>
      </c>
      <c r="E82" s="35">
        <v>65</v>
      </c>
      <c r="F82" s="35">
        <v>9</v>
      </c>
      <c r="G82" s="35">
        <v>10</v>
      </c>
      <c r="H82" s="35">
        <v>19</v>
      </c>
    </row>
    <row r="83" spans="1:8" s="36" customFormat="1" ht="11.5">
      <c r="A83" s="34" t="s">
        <v>241</v>
      </c>
      <c r="B83" s="33" t="s">
        <v>240</v>
      </c>
      <c r="C83" s="34" t="s">
        <v>256</v>
      </c>
      <c r="D83" s="35">
        <v>20</v>
      </c>
      <c r="E83" s="35">
        <v>22</v>
      </c>
      <c r="F83" s="35">
        <v>2</v>
      </c>
      <c r="G83" s="35">
        <v>9</v>
      </c>
      <c r="H83" s="35">
        <v>11</v>
      </c>
    </row>
    <row r="84" spans="1:8" s="36" customFormat="1" ht="11.5">
      <c r="A84" s="34" t="s">
        <v>301</v>
      </c>
      <c r="B84" s="33" t="s">
        <v>302</v>
      </c>
      <c r="C84" s="34" t="s">
        <v>259</v>
      </c>
      <c r="D84" s="35">
        <v>2</v>
      </c>
      <c r="E84" s="35">
        <v>2</v>
      </c>
      <c r="F84" s="35">
        <v>0</v>
      </c>
      <c r="G84" s="35">
        <v>0</v>
      </c>
      <c r="H84" s="35">
        <v>0</v>
      </c>
    </row>
    <row r="85" spans="1:8" s="36" customFormat="1" ht="11.5">
      <c r="A85" s="34" t="s">
        <v>214</v>
      </c>
      <c r="B85" s="33" t="s">
        <v>213</v>
      </c>
      <c r="C85" s="34" t="s">
        <v>256</v>
      </c>
      <c r="D85" s="35">
        <v>103</v>
      </c>
      <c r="E85" s="35">
        <v>114</v>
      </c>
      <c r="F85" s="35">
        <v>11</v>
      </c>
      <c r="G85" s="35">
        <v>40</v>
      </c>
      <c r="H85" s="35">
        <v>51</v>
      </c>
    </row>
    <row r="86" spans="1:8" s="36" customFormat="1" ht="11.5">
      <c r="A86" s="34" t="s">
        <v>223</v>
      </c>
      <c r="B86" s="33" t="s">
        <v>222</v>
      </c>
      <c r="C86" s="34" t="s">
        <v>256</v>
      </c>
      <c r="D86" s="35">
        <v>47</v>
      </c>
      <c r="E86" s="35">
        <v>51</v>
      </c>
      <c r="F86" s="35">
        <v>4</v>
      </c>
      <c r="G86" s="35">
        <v>10</v>
      </c>
      <c r="H86" s="35">
        <v>14</v>
      </c>
    </row>
    <row r="87" spans="1:8" s="36" customFormat="1" ht="11.5">
      <c r="A87" s="34" t="s">
        <v>136</v>
      </c>
      <c r="B87" s="33" t="s">
        <v>135</v>
      </c>
      <c r="C87" s="34" t="s">
        <v>256</v>
      </c>
      <c r="D87" s="35">
        <v>639</v>
      </c>
      <c r="E87" s="35">
        <v>696</v>
      </c>
      <c r="F87" s="35">
        <v>57</v>
      </c>
      <c r="G87" s="35">
        <v>150</v>
      </c>
      <c r="H87" s="35">
        <v>207</v>
      </c>
    </row>
    <row r="88" spans="1:8" s="36" customFormat="1" ht="11.5">
      <c r="A88" s="34" t="s">
        <v>303</v>
      </c>
      <c r="B88" s="33" t="s">
        <v>304</v>
      </c>
      <c r="C88" s="34" t="s">
        <v>259</v>
      </c>
      <c r="D88" s="35">
        <v>32</v>
      </c>
      <c r="E88" s="35">
        <v>36</v>
      </c>
      <c r="F88" s="35">
        <v>4</v>
      </c>
      <c r="G88" s="35">
        <v>10</v>
      </c>
      <c r="H88" s="35">
        <v>14</v>
      </c>
    </row>
    <row r="89" spans="1:8" s="36" customFormat="1" ht="11.5">
      <c r="A89" s="34" t="s">
        <v>235</v>
      </c>
      <c r="B89" s="33" t="s">
        <v>234</v>
      </c>
      <c r="C89" s="34" t="s">
        <v>256</v>
      </c>
      <c r="D89" s="35">
        <v>32</v>
      </c>
      <c r="E89" s="35">
        <v>36</v>
      </c>
      <c r="F89" s="35">
        <v>4</v>
      </c>
      <c r="G89" s="35">
        <v>10</v>
      </c>
      <c r="H89" s="35">
        <v>14</v>
      </c>
    </row>
    <row r="90" spans="1:8" s="36" customFormat="1" ht="11.5">
      <c r="A90" s="34" t="s">
        <v>181</v>
      </c>
      <c r="B90" s="33" t="s">
        <v>180</v>
      </c>
      <c r="C90" s="34" t="s">
        <v>256</v>
      </c>
      <c r="D90" s="35">
        <v>153</v>
      </c>
      <c r="E90" s="35">
        <v>169</v>
      </c>
      <c r="F90" s="35">
        <v>16</v>
      </c>
      <c r="G90" s="35">
        <v>39</v>
      </c>
      <c r="H90" s="35">
        <v>55</v>
      </c>
    </row>
    <row r="91" spans="1:8" s="36" customFormat="1" ht="11.5">
      <c r="A91" s="34" t="s">
        <v>305</v>
      </c>
      <c r="B91" s="33" t="s">
        <v>306</v>
      </c>
      <c r="C91" s="34" t="s">
        <v>259</v>
      </c>
      <c r="D91" s="35">
        <v>44</v>
      </c>
      <c r="E91" s="35">
        <v>50</v>
      </c>
      <c r="F91" s="35">
        <v>6</v>
      </c>
      <c r="G91" s="35">
        <v>10</v>
      </c>
      <c r="H91" s="35">
        <v>16</v>
      </c>
    </row>
    <row r="92" spans="1:8" s="36" customFormat="1" ht="11.5">
      <c r="A92" s="34" t="s">
        <v>307</v>
      </c>
      <c r="B92" s="33" t="s">
        <v>308</v>
      </c>
      <c r="C92" s="34" t="s">
        <v>259</v>
      </c>
      <c r="D92" s="35">
        <v>178</v>
      </c>
      <c r="E92" s="35">
        <v>186</v>
      </c>
      <c r="F92" s="35">
        <v>8</v>
      </c>
      <c r="G92" s="35">
        <v>50</v>
      </c>
      <c r="H92" s="35">
        <v>58</v>
      </c>
    </row>
    <row r="93" spans="1:8" s="36" customFormat="1" ht="11.5">
      <c r="A93" s="34" t="s">
        <v>309</v>
      </c>
      <c r="B93" s="33" t="s">
        <v>310</v>
      </c>
      <c r="C93" s="34" t="s">
        <v>259</v>
      </c>
      <c r="D93" s="35">
        <v>153</v>
      </c>
      <c r="E93" s="35">
        <v>172</v>
      </c>
      <c r="F93" s="35">
        <v>19</v>
      </c>
      <c r="G93" s="35">
        <v>44</v>
      </c>
      <c r="H93" s="35">
        <v>63</v>
      </c>
    </row>
    <row r="94" spans="1:8" s="36" customFormat="1" ht="11.5">
      <c r="A94" s="34" t="s">
        <v>311</v>
      </c>
      <c r="B94" s="33" t="s">
        <v>312</v>
      </c>
      <c r="C94" s="34" t="s">
        <v>259</v>
      </c>
      <c r="D94" s="35">
        <v>49</v>
      </c>
      <c r="E94" s="35">
        <v>52</v>
      </c>
      <c r="F94" s="35">
        <v>3</v>
      </c>
      <c r="G94" s="35">
        <v>10</v>
      </c>
      <c r="H94" s="35">
        <v>13</v>
      </c>
    </row>
    <row r="95" spans="1:8" s="36" customFormat="1" ht="11.5">
      <c r="A95" s="34" t="s">
        <v>232</v>
      </c>
      <c r="B95" s="33" t="s">
        <v>231</v>
      </c>
      <c r="C95" s="34" t="s">
        <v>256</v>
      </c>
      <c r="D95" s="35">
        <v>19</v>
      </c>
      <c r="E95" s="35">
        <v>20</v>
      </c>
      <c r="F95" s="35">
        <v>1</v>
      </c>
      <c r="G95" s="35">
        <v>0</v>
      </c>
      <c r="H95" s="35">
        <v>1</v>
      </c>
    </row>
    <row r="96" spans="1:8" s="36" customFormat="1" ht="11.5">
      <c r="A96" s="34" t="s">
        <v>313</v>
      </c>
      <c r="B96" s="33" t="s">
        <v>314</v>
      </c>
      <c r="C96" s="34" t="s">
        <v>259</v>
      </c>
      <c r="D96" s="35">
        <v>0</v>
      </c>
      <c r="E96" s="35">
        <v>0</v>
      </c>
      <c r="F96" s="35">
        <v>0</v>
      </c>
      <c r="G96" s="35">
        <v>0</v>
      </c>
      <c r="H96" s="35">
        <v>0</v>
      </c>
    </row>
    <row r="97" spans="1:8" s="36" customFormat="1" ht="11.5">
      <c r="A97" s="34" t="s">
        <v>315</v>
      </c>
      <c r="B97" s="33" t="s">
        <v>316</v>
      </c>
      <c r="C97" s="34" t="s">
        <v>259</v>
      </c>
      <c r="D97" s="35">
        <v>114</v>
      </c>
      <c r="E97" s="35">
        <v>116</v>
      </c>
      <c r="F97" s="35">
        <v>2</v>
      </c>
      <c r="G97" s="35">
        <v>40</v>
      </c>
      <c r="H97" s="35">
        <v>42</v>
      </c>
    </row>
    <row r="98" spans="1:8" s="36" customFormat="1" ht="11.5">
      <c r="A98" s="34" t="s">
        <v>317</v>
      </c>
      <c r="B98" s="33" t="s">
        <v>318</v>
      </c>
      <c r="C98" s="34" t="s">
        <v>259</v>
      </c>
      <c r="D98" s="35">
        <v>183</v>
      </c>
      <c r="E98" s="35">
        <v>195</v>
      </c>
      <c r="F98" s="35">
        <v>12</v>
      </c>
      <c r="G98" s="35">
        <v>27</v>
      </c>
      <c r="H98" s="35">
        <v>39</v>
      </c>
    </row>
    <row r="99" spans="1:8" s="36" customFormat="1" ht="11.5">
      <c r="A99" s="34" t="s">
        <v>190</v>
      </c>
      <c r="B99" s="33" t="s">
        <v>189</v>
      </c>
      <c r="C99" s="34" t="s">
        <v>256</v>
      </c>
      <c r="D99" s="35">
        <v>29</v>
      </c>
      <c r="E99" s="35">
        <v>31</v>
      </c>
      <c r="F99" s="35">
        <v>2</v>
      </c>
      <c r="G99" s="35">
        <v>10</v>
      </c>
      <c r="H99" s="35">
        <v>12</v>
      </c>
    </row>
    <row r="100" spans="1:8" s="36" customFormat="1" ht="11.5">
      <c r="A100" s="34" t="s">
        <v>196</v>
      </c>
      <c r="B100" s="33" t="s">
        <v>195</v>
      </c>
      <c r="C100" s="34" t="s">
        <v>256</v>
      </c>
      <c r="D100" s="35">
        <v>202</v>
      </c>
      <c r="E100" s="35">
        <v>202</v>
      </c>
      <c r="F100" s="35">
        <v>0</v>
      </c>
      <c r="G100" s="35">
        <v>74</v>
      </c>
      <c r="H100" s="35">
        <v>74</v>
      </c>
    </row>
    <row r="101" spans="1:8" s="36" customFormat="1" ht="11.5">
      <c r="A101" s="34" t="s">
        <v>319</v>
      </c>
      <c r="B101" s="33" t="s">
        <v>320</v>
      </c>
      <c r="C101" s="34" t="s">
        <v>259</v>
      </c>
      <c r="D101" s="35">
        <v>189</v>
      </c>
      <c r="E101" s="35">
        <v>209</v>
      </c>
      <c r="F101" s="35">
        <v>20</v>
      </c>
      <c r="G101" s="35">
        <v>48</v>
      </c>
      <c r="H101" s="35">
        <v>68</v>
      </c>
    </row>
    <row r="102" spans="1:8" s="36" customFormat="1" ht="11.5">
      <c r="A102" s="34" t="s">
        <v>321</v>
      </c>
      <c r="B102" s="33" t="s">
        <v>322</v>
      </c>
      <c r="C102" s="34" t="s">
        <v>259</v>
      </c>
      <c r="D102" s="35">
        <v>90</v>
      </c>
      <c r="E102" s="35">
        <v>95</v>
      </c>
      <c r="F102" s="35">
        <v>5</v>
      </c>
      <c r="G102" s="35">
        <v>27</v>
      </c>
      <c r="H102" s="35">
        <v>32</v>
      </c>
    </row>
    <row r="103" spans="1:8" s="36" customFormat="1" ht="11.5">
      <c r="A103" s="34" t="s">
        <v>323</v>
      </c>
      <c r="B103" s="33" t="s">
        <v>324</v>
      </c>
      <c r="C103" s="34" t="s">
        <v>259</v>
      </c>
      <c r="D103" s="35">
        <v>121</v>
      </c>
      <c r="E103" s="35">
        <v>127</v>
      </c>
      <c r="F103" s="35">
        <v>6</v>
      </c>
      <c r="G103" s="35">
        <v>20</v>
      </c>
      <c r="H103" s="35">
        <v>26</v>
      </c>
    </row>
    <row r="104" spans="1:8" s="36" customFormat="1" ht="11.5">
      <c r="A104" s="34" t="s">
        <v>118</v>
      </c>
      <c r="B104" s="33" t="s">
        <v>117</v>
      </c>
      <c r="C104" s="34" t="s">
        <v>256</v>
      </c>
      <c r="D104" s="35">
        <v>103</v>
      </c>
      <c r="E104" s="35">
        <v>98</v>
      </c>
      <c r="F104" s="35">
        <v>-5</v>
      </c>
      <c r="G104" s="35">
        <v>19</v>
      </c>
      <c r="H104" s="35">
        <v>14</v>
      </c>
    </row>
    <row r="105" spans="1:8" s="36" customFormat="1" ht="11.5">
      <c r="A105" s="34" t="s">
        <v>325</v>
      </c>
      <c r="B105" s="33" t="s">
        <v>326</v>
      </c>
      <c r="C105" s="34" t="s">
        <v>259</v>
      </c>
      <c r="D105" s="35">
        <v>648</v>
      </c>
      <c r="E105" s="35">
        <v>626</v>
      </c>
      <c r="F105" s="35">
        <v>-22</v>
      </c>
      <c r="G105" s="35">
        <v>128</v>
      </c>
      <c r="H105" s="35">
        <v>106</v>
      </c>
    </row>
    <row r="106" spans="1:8" s="36" customFormat="1" ht="11.5">
      <c r="A106" s="34" t="s">
        <v>142</v>
      </c>
      <c r="B106" s="33" t="s">
        <v>141</v>
      </c>
      <c r="C106" s="34" t="s">
        <v>256</v>
      </c>
      <c r="D106" s="35">
        <v>132</v>
      </c>
      <c r="E106" s="35">
        <v>126</v>
      </c>
      <c r="F106" s="35">
        <v>-6</v>
      </c>
      <c r="G106" s="35">
        <v>22</v>
      </c>
      <c r="H106" s="35">
        <v>16</v>
      </c>
    </row>
    <row r="107" spans="1:8" s="36" customFormat="1" ht="11.5">
      <c r="A107" s="34" t="s">
        <v>327</v>
      </c>
      <c r="B107" s="33" t="s">
        <v>328</v>
      </c>
      <c r="C107" s="34" t="s">
        <v>259</v>
      </c>
      <c r="D107" s="35">
        <v>49</v>
      </c>
      <c r="E107" s="35">
        <v>54</v>
      </c>
      <c r="F107" s="35">
        <v>5</v>
      </c>
      <c r="G107" s="35">
        <v>10</v>
      </c>
      <c r="H107" s="35">
        <v>15</v>
      </c>
    </row>
    <row r="108" spans="1:8" s="36" customFormat="1" ht="11.5">
      <c r="A108" s="34" t="s">
        <v>329</v>
      </c>
      <c r="B108" s="33" t="s">
        <v>330</v>
      </c>
      <c r="C108" s="34" t="s">
        <v>259</v>
      </c>
      <c r="D108" s="35">
        <v>34</v>
      </c>
      <c r="E108" s="35">
        <v>35</v>
      </c>
      <c r="F108" s="35">
        <v>1</v>
      </c>
      <c r="G108" s="35">
        <v>10</v>
      </c>
      <c r="H108" s="35">
        <v>11</v>
      </c>
    </row>
    <row r="109" spans="1:8" s="36" customFormat="1" ht="11.5">
      <c r="A109" s="34" t="s">
        <v>331</v>
      </c>
      <c r="B109" s="33" t="s">
        <v>332</v>
      </c>
      <c r="C109" s="34" t="s">
        <v>259</v>
      </c>
      <c r="D109" s="35">
        <v>170</v>
      </c>
      <c r="E109" s="35">
        <v>177</v>
      </c>
      <c r="F109" s="35">
        <v>7</v>
      </c>
      <c r="G109" s="35">
        <v>62</v>
      </c>
      <c r="H109" s="35">
        <v>69</v>
      </c>
    </row>
    <row r="110" spans="1:8" s="36" customFormat="1" ht="11.5">
      <c r="A110" s="34" t="s">
        <v>333</v>
      </c>
      <c r="B110" s="33" t="s">
        <v>334</v>
      </c>
      <c r="C110" s="34" t="s">
        <v>259</v>
      </c>
      <c r="D110" s="35">
        <v>4</v>
      </c>
      <c r="E110" s="35">
        <v>4</v>
      </c>
      <c r="F110" s="35">
        <v>0</v>
      </c>
      <c r="G110" s="35">
        <v>0</v>
      </c>
      <c r="H110" s="35">
        <v>0</v>
      </c>
    </row>
    <row r="111" spans="1:8" s="36" customFormat="1" ht="11.5">
      <c r="A111" s="34" t="s">
        <v>335</v>
      </c>
      <c r="B111" s="33" t="s">
        <v>336</v>
      </c>
      <c r="C111" s="34" t="s">
        <v>259</v>
      </c>
      <c r="D111" s="35">
        <v>509</v>
      </c>
      <c r="E111" s="35">
        <v>531</v>
      </c>
      <c r="F111" s="35">
        <v>22</v>
      </c>
      <c r="G111" s="35">
        <v>145</v>
      </c>
      <c r="H111" s="35">
        <v>167</v>
      </c>
    </row>
    <row r="112" spans="1:8" s="36" customFormat="1" ht="11.5">
      <c r="A112" s="34" t="s">
        <v>70</v>
      </c>
      <c r="B112" s="33" t="s">
        <v>69</v>
      </c>
      <c r="C112" s="34" t="s">
        <v>256</v>
      </c>
      <c r="D112" s="35">
        <v>419</v>
      </c>
      <c r="E112" s="35">
        <v>460</v>
      </c>
      <c r="F112" s="35">
        <v>41</v>
      </c>
      <c r="G112" s="35">
        <v>120</v>
      </c>
      <c r="H112" s="35">
        <v>161</v>
      </c>
    </row>
    <row r="113" spans="1:9" s="36" customFormat="1" ht="11.5">
      <c r="A113" s="34" t="s">
        <v>337</v>
      </c>
      <c r="B113" s="33" t="s">
        <v>338</v>
      </c>
      <c r="C113" s="34" t="s">
        <v>259</v>
      </c>
      <c r="D113" s="35">
        <v>17</v>
      </c>
      <c r="E113" s="35">
        <v>19</v>
      </c>
      <c r="F113" s="35">
        <v>2</v>
      </c>
      <c r="G113" s="35">
        <v>7</v>
      </c>
      <c r="H113" s="35">
        <v>9</v>
      </c>
    </row>
    <row r="114" spans="1:9" s="36" customFormat="1" ht="11.5">
      <c r="A114" s="34"/>
      <c r="B114" s="33" t="s">
        <v>339</v>
      </c>
      <c r="C114" s="37" t="s">
        <v>259</v>
      </c>
      <c r="D114" s="35">
        <v>3833</v>
      </c>
      <c r="E114" s="35">
        <v>4100</v>
      </c>
      <c r="F114" s="35">
        <v>267</v>
      </c>
      <c r="G114" s="35">
        <v>889</v>
      </c>
      <c r="H114" s="35">
        <v>1156</v>
      </c>
    </row>
    <row r="115" spans="1:9" s="2" customFormat="1" ht="11.5">
      <c r="A115" s="5"/>
      <c r="D115" s="5"/>
      <c r="E115" s="8"/>
      <c r="F115" s="8"/>
      <c r="G115" s="8"/>
      <c r="H115" s="8"/>
      <c r="I115" s="8"/>
    </row>
    <row r="116" spans="1:9" s="2" customFormat="1" ht="11.5">
      <c r="A116" s="5"/>
      <c r="D116" s="5"/>
      <c r="E116" s="8"/>
      <c r="F116" s="8"/>
      <c r="G116" s="8"/>
      <c r="H116" s="8"/>
      <c r="I116" s="8"/>
    </row>
    <row r="117" spans="1:9" s="2" customFormat="1" ht="11.5">
      <c r="A117" s="5"/>
      <c r="D117" s="5"/>
      <c r="E117" s="8"/>
      <c r="F117" s="8"/>
      <c r="G117" s="8"/>
      <c r="H117" s="8"/>
      <c r="I117" s="8"/>
    </row>
    <row r="118" spans="1:9" s="2" customFormat="1" ht="11.5">
      <c r="A118" s="5"/>
      <c r="D118" s="5"/>
      <c r="E118" s="8"/>
      <c r="F118" s="8"/>
      <c r="G118" s="8"/>
      <c r="H118" s="8"/>
      <c r="I118" s="8"/>
    </row>
    <row r="119" spans="1:9" s="2" customFormat="1" ht="11.5">
      <c r="A119" s="5"/>
      <c r="D119" s="5"/>
      <c r="E119" s="8"/>
      <c r="F119" s="8"/>
      <c r="G119" s="8"/>
      <c r="H119" s="8"/>
      <c r="I119" s="8"/>
    </row>
    <row r="120" spans="1:9" s="2" customFormat="1" ht="11.5">
      <c r="A120" s="5"/>
      <c r="D120" s="5"/>
      <c r="E120" s="8"/>
      <c r="F120" s="8"/>
      <c r="G120" s="8"/>
      <c r="H120" s="8"/>
      <c r="I120" s="8"/>
    </row>
    <row r="121" spans="1:9" s="2" customFormat="1" ht="11.5">
      <c r="A121" s="5"/>
      <c r="D121" s="5"/>
      <c r="E121" s="8"/>
      <c r="F121" s="8"/>
      <c r="G121" s="8"/>
      <c r="H121" s="8"/>
      <c r="I121" s="8"/>
    </row>
    <row r="122" spans="1:9" s="2" customFormat="1" ht="11.5">
      <c r="A122" s="5"/>
      <c r="D122" s="5"/>
      <c r="E122" s="8"/>
      <c r="F122" s="8"/>
      <c r="G122" s="8"/>
      <c r="H122" s="8"/>
      <c r="I122" s="8"/>
    </row>
    <row r="123" spans="1:9" s="2" customFormat="1" ht="11.5">
      <c r="A123" s="5"/>
      <c r="D123" s="5"/>
      <c r="E123" s="8"/>
      <c r="F123" s="8"/>
      <c r="G123" s="8"/>
      <c r="H123" s="8"/>
      <c r="I123" s="8"/>
    </row>
    <row r="124" spans="1:9" s="2" customFormat="1" ht="11.5">
      <c r="A124" s="5"/>
      <c r="D124" s="5"/>
      <c r="E124" s="8"/>
      <c r="F124" s="8"/>
      <c r="G124" s="8"/>
      <c r="H124" s="8"/>
      <c r="I124" s="8"/>
    </row>
    <row r="125" spans="1:9" s="2" customFormat="1" ht="11.5">
      <c r="A125" s="5"/>
      <c r="D125" s="5"/>
      <c r="E125" s="8"/>
      <c r="F125" s="8"/>
      <c r="G125" s="8"/>
      <c r="H125" s="8"/>
      <c r="I125" s="8"/>
    </row>
    <row r="126" spans="1:9" s="2" customFormat="1" ht="11.5">
      <c r="A126" s="5"/>
      <c r="D126" s="5"/>
      <c r="E126" s="8"/>
      <c r="F126" s="8"/>
      <c r="G126" s="8"/>
      <c r="H126" s="8"/>
      <c r="I126" s="8"/>
    </row>
    <row r="127" spans="1:9" s="2" customFormat="1" ht="11.5">
      <c r="A127" s="5"/>
      <c r="D127" s="5"/>
      <c r="E127" s="15"/>
      <c r="F127" s="15"/>
      <c r="G127" s="15"/>
      <c r="H127" s="15"/>
      <c r="I127" s="15"/>
    </row>
  </sheetData>
  <mergeCells count="9">
    <mergeCell ref="A1:B1"/>
    <mergeCell ref="A2:B2"/>
    <mergeCell ref="A9:B9"/>
    <mergeCell ref="A10:B10"/>
    <mergeCell ref="A11:B11"/>
    <mergeCell ref="A5:H5"/>
    <mergeCell ref="A6:H6"/>
    <mergeCell ref="A4:H4"/>
    <mergeCell ref="A3:B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5643-5827-4F55-A3D5-3CE1A608F52F}">
  <dimension ref="A1:I117"/>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s="29" customFormat="1" ht="14">
      <c r="A1" s="150" t="s">
        <v>343</v>
      </c>
      <c r="B1" s="150"/>
      <c r="C1" s="54"/>
      <c r="D1" s="56"/>
      <c r="E1" s="56"/>
      <c r="F1" s="56"/>
      <c r="G1" s="56"/>
      <c r="H1" s="56"/>
    </row>
    <row r="2" spans="1:9">
      <c r="A2" s="157"/>
      <c r="B2" s="157"/>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58" t="s">
        <v>247</v>
      </c>
      <c r="B9" s="159"/>
      <c r="C9" s="51"/>
      <c r="D9" s="52" t="s">
        <v>248</v>
      </c>
      <c r="E9" s="52" t="s">
        <v>249</v>
      </c>
      <c r="F9" s="52" t="s">
        <v>250</v>
      </c>
      <c r="G9" s="52" t="s">
        <v>251</v>
      </c>
      <c r="H9" s="53" t="s">
        <v>252</v>
      </c>
      <c r="I9"/>
    </row>
    <row r="10" spans="1:9" s="29" customFormat="1" ht="11.5">
      <c r="A10" s="153" t="s">
        <v>253</v>
      </c>
      <c r="B10" s="154"/>
      <c r="C10" s="49"/>
      <c r="D10" s="50">
        <f>SUM(Table611[Environmental Employment in 2019
'[A'] ])</f>
        <v>20620</v>
      </c>
      <c r="E10" s="50">
        <f>SUM(Table611[Environmental Employment in 2029
'[B']])</f>
        <v>21888</v>
      </c>
      <c r="F10" s="50">
        <f>+SUM(Table611[Expansion Demand by 2029
'[C=B-A']])</f>
        <v>1268</v>
      </c>
      <c r="G10" s="50">
        <f>+SUM(Table611[Replacement Demand by 2029
'[D']])</f>
        <v>5734</v>
      </c>
      <c r="H10" s="50">
        <f>+SUM(Table611[Net Hiring Requirements by 2029
'[E=C+D']])</f>
        <v>7002</v>
      </c>
    </row>
    <row r="11" spans="1:9" s="29" customFormat="1" ht="11.5">
      <c r="A11" s="155" t="s">
        <v>254</v>
      </c>
      <c r="B11" s="156"/>
      <c r="C11" s="30"/>
      <c r="D11" s="31">
        <f>SUMIF(Table611[With Core Environmental Workers?], "Yes", Table611[Environmental Employment in 2019
'[A'] ])</f>
        <v>8127</v>
      </c>
      <c r="E11" s="31">
        <f>SUMIF(Table611[With Core Environmental Workers?], "Yes", Table611[Environmental Employment in 2029
'[B']])</f>
        <v>8621</v>
      </c>
      <c r="F11" s="31">
        <f>SUMIF(Table611[With Core Environmental Workers?], "Yes", Table611[Expansion Demand by 2029
'[C=B-A']])</f>
        <v>494</v>
      </c>
      <c r="G11" s="31">
        <f>SUMIF(Table611[With Core Environmental Workers?], "Yes", Table611[Replacement Demand by 2029
'[D']])</f>
        <v>2333</v>
      </c>
      <c r="H11" s="31">
        <f>SUMIF(Table611[With Core Environmental Workers?], "Yes", Table611[Net Hiring Requirements by 2029
'[E=C+D']])</f>
        <v>2827</v>
      </c>
    </row>
    <row r="12" spans="1:9">
      <c r="A12" s="117"/>
      <c r="C12" s="117"/>
      <c r="D12" s="17">
        <v>0</v>
      </c>
      <c r="E12" s="17">
        <v>0</v>
      </c>
      <c r="F12" s="17">
        <v>0</v>
      </c>
      <c r="G12" s="17">
        <v>0</v>
      </c>
      <c r="H12" s="17">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30</v>
      </c>
      <c r="E14" s="35">
        <v>34</v>
      </c>
      <c r="F14" s="35">
        <v>4</v>
      </c>
      <c r="G14" s="35">
        <v>20</v>
      </c>
      <c r="H14" s="35">
        <v>24</v>
      </c>
    </row>
    <row r="15" spans="1:9" s="36" customFormat="1" ht="11.5">
      <c r="A15" s="34" t="s">
        <v>257</v>
      </c>
      <c r="B15" s="33" t="s">
        <v>258</v>
      </c>
      <c r="C15" s="34" t="s">
        <v>259</v>
      </c>
      <c r="D15" s="35">
        <v>95</v>
      </c>
      <c r="E15" s="35">
        <v>101</v>
      </c>
      <c r="F15" s="35">
        <v>6</v>
      </c>
      <c r="G15" s="35">
        <v>50</v>
      </c>
      <c r="H15" s="35">
        <v>56</v>
      </c>
    </row>
    <row r="16" spans="1:9" s="36" customFormat="1" ht="11.5">
      <c r="A16" s="34" t="s">
        <v>82</v>
      </c>
      <c r="B16" s="33" t="s">
        <v>81</v>
      </c>
      <c r="C16" s="34" t="s">
        <v>256</v>
      </c>
      <c r="D16" s="35">
        <v>421</v>
      </c>
      <c r="E16" s="35">
        <v>479</v>
      </c>
      <c r="F16" s="35">
        <v>58</v>
      </c>
      <c r="G16" s="35">
        <v>219</v>
      </c>
      <c r="H16" s="35">
        <v>277</v>
      </c>
    </row>
    <row r="17" spans="1:8" s="36" customFormat="1" ht="11.5">
      <c r="A17" s="34" t="s">
        <v>208</v>
      </c>
      <c r="B17" s="33" t="s">
        <v>207</v>
      </c>
      <c r="C17" s="34" t="s">
        <v>256</v>
      </c>
      <c r="D17" s="35">
        <v>0</v>
      </c>
      <c r="E17" s="35">
        <v>0</v>
      </c>
      <c r="F17" s="35">
        <v>0</v>
      </c>
      <c r="G17" s="35">
        <v>0</v>
      </c>
      <c r="H17" s="35">
        <v>0</v>
      </c>
    </row>
    <row r="18" spans="1:8" s="36" customFormat="1" ht="11.5">
      <c r="A18" s="34" t="s">
        <v>127</v>
      </c>
      <c r="B18" s="33" t="s">
        <v>126</v>
      </c>
      <c r="C18" s="34" t="s">
        <v>256</v>
      </c>
      <c r="D18" s="35">
        <v>149</v>
      </c>
      <c r="E18" s="35">
        <v>150</v>
      </c>
      <c r="F18" s="35">
        <v>1</v>
      </c>
      <c r="G18" s="35">
        <v>70</v>
      </c>
      <c r="H18" s="35">
        <v>71</v>
      </c>
    </row>
    <row r="19" spans="1:8" s="36" customFormat="1" ht="11.5">
      <c r="A19" s="34" t="s">
        <v>260</v>
      </c>
      <c r="B19" s="33" t="s">
        <v>261</v>
      </c>
      <c r="C19" s="34" t="s">
        <v>259</v>
      </c>
      <c r="D19" s="35">
        <v>122</v>
      </c>
      <c r="E19" s="35">
        <v>132</v>
      </c>
      <c r="F19" s="35">
        <v>10</v>
      </c>
      <c r="G19" s="35">
        <v>48</v>
      </c>
      <c r="H19" s="35">
        <v>58</v>
      </c>
    </row>
    <row r="20" spans="1:8" s="36" customFormat="1" ht="11.5">
      <c r="A20" s="34" t="s">
        <v>262</v>
      </c>
      <c r="B20" s="33" t="s">
        <v>263</v>
      </c>
      <c r="C20" s="34" t="s">
        <v>259</v>
      </c>
      <c r="D20" s="35">
        <v>39</v>
      </c>
      <c r="E20" s="35">
        <v>44</v>
      </c>
      <c r="F20" s="35">
        <v>5</v>
      </c>
      <c r="G20" s="35">
        <v>19</v>
      </c>
      <c r="H20" s="35">
        <v>24</v>
      </c>
    </row>
    <row r="21" spans="1:8" s="36" customFormat="1" ht="11.5">
      <c r="A21" s="34" t="s">
        <v>264</v>
      </c>
      <c r="B21" s="33" t="s">
        <v>265</v>
      </c>
      <c r="C21" s="34" t="s">
        <v>259</v>
      </c>
      <c r="D21" s="35">
        <v>38</v>
      </c>
      <c r="E21" s="35">
        <v>43</v>
      </c>
      <c r="F21" s="35">
        <v>5</v>
      </c>
      <c r="G21" s="35">
        <v>18</v>
      </c>
      <c r="H21" s="35">
        <v>23</v>
      </c>
    </row>
    <row r="22" spans="1:8" s="36" customFormat="1" ht="11.5">
      <c r="A22" s="34" t="s">
        <v>199</v>
      </c>
      <c r="B22" s="33" t="s">
        <v>198</v>
      </c>
      <c r="C22" s="34" t="s">
        <v>256</v>
      </c>
      <c r="D22" s="35">
        <v>105</v>
      </c>
      <c r="E22" s="35">
        <v>113</v>
      </c>
      <c r="F22" s="35">
        <v>8</v>
      </c>
      <c r="G22" s="35">
        <v>35</v>
      </c>
      <c r="H22" s="35">
        <v>43</v>
      </c>
    </row>
    <row r="23" spans="1:8" s="36" customFormat="1" ht="11.5">
      <c r="A23" s="34" t="s">
        <v>166</v>
      </c>
      <c r="B23" s="33" t="s">
        <v>165</v>
      </c>
      <c r="C23" s="34" t="s">
        <v>256</v>
      </c>
      <c r="D23" s="35">
        <v>110</v>
      </c>
      <c r="E23" s="35">
        <v>122</v>
      </c>
      <c r="F23" s="35">
        <v>12</v>
      </c>
      <c r="G23" s="35">
        <v>39</v>
      </c>
      <c r="H23" s="35">
        <v>51</v>
      </c>
    </row>
    <row r="24" spans="1:8" s="36" customFormat="1" ht="11.5">
      <c r="A24" s="34" t="s">
        <v>115</v>
      </c>
      <c r="B24" s="33" t="s">
        <v>114</v>
      </c>
      <c r="C24" s="34" t="s">
        <v>256</v>
      </c>
      <c r="D24" s="35">
        <v>121</v>
      </c>
      <c r="E24" s="35">
        <v>128</v>
      </c>
      <c r="F24" s="35">
        <v>7</v>
      </c>
      <c r="G24" s="35">
        <v>40</v>
      </c>
      <c r="H24" s="35">
        <v>47</v>
      </c>
    </row>
    <row r="25" spans="1:8" s="36" customFormat="1" ht="11.5">
      <c r="A25" s="34" t="s">
        <v>193</v>
      </c>
      <c r="B25" s="33" t="s">
        <v>192</v>
      </c>
      <c r="C25" s="34" t="s">
        <v>256</v>
      </c>
      <c r="D25" s="35">
        <v>17</v>
      </c>
      <c r="E25" s="35">
        <v>19</v>
      </c>
      <c r="F25" s="35">
        <v>2</v>
      </c>
      <c r="G25" s="35">
        <v>9</v>
      </c>
      <c r="H25" s="35">
        <v>11</v>
      </c>
    </row>
    <row r="26" spans="1:8" s="36" customFormat="1" ht="11.5">
      <c r="A26" s="34" t="s">
        <v>205</v>
      </c>
      <c r="B26" s="33" t="s">
        <v>204</v>
      </c>
      <c r="C26" s="34" t="s">
        <v>256</v>
      </c>
      <c r="D26" s="35">
        <v>73</v>
      </c>
      <c r="E26" s="35">
        <v>80</v>
      </c>
      <c r="F26" s="35">
        <v>7</v>
      </c>
      <c r="G26" s="35">
        <v>17</v>
      </c>
      <c r="H26" s="35">
        <v>24</v>
      </c>
    </row>
    <row r="27" spans="1:8" s="36" customFormat="1" ht="11.5">
      <c r="A27" s="34" t="s">
        <v>178</v>
      </c>
      <c r="B27" s="33" t="s">
        <v>177</v>
      </c>
      <c r="C27" s="34" t="s">
        <v>256</v>
      </c>
      <c r="D27" s="35">
        <v>10</v>
      </c>
      <c r="E27" s="35">
        <v>10</v>
      </c>
      <c r="F27" s="35">
        <v>0</v>
      </c>
      <c r="G27" s="35">
        <v>0</v>
      </c>
      <c r="H27" s="35">
        <v>0</v>
      </c>
    </row>
    <row r="28" spans="1:8" s="36" customFormat="1" ht="11.5">
      <c r="A28" s="34" t="s">
        <v>112</v>
      </c>
      <c r="B28" s="33" t="s">
        <v>111</v>
      </c>
      <c r="C28" s="34" t="s">
        <v>256</v>
      </c>
      <c r="D28" s="35">
        <v>61</v>
      </c>
      <c r="E28" s="35">
        <v>67</v>
      </c>
      <c r="F28" s="35">
        <v>6</v>
      </c>
      <c r="G28" s="35">
        <v>20</v>
      </c>
      <c r="H28" s="35">
        <v>26</v>
      </c>
    </row>
    <row r="29" spans="1:8" s="36" customFormat="1" ht="11.5">
      <c r="A29" s="34" t="s">
        <v>130</v>
      </c>
      <c r="B29" s="33" t="s">
        <v>129</v>
      </c>
      <c r="C29" s="34" t="s">
        <v>256</v>
      </c>
      <c r="D29" s="35">
        <v>10</v>
      </c>
      <c r="E29" s="35">
        <v>11</v>
      </c>
      <c r="F29" s="35">
        <v>1</v>
      </c>
      <c r="G29" s="35">
        <v>2</v>
      </c>
      <c r="H29" s="35">
        <v>3</v>
      </c>
    </row>
    <row r="30" spans="1:8" s="36" customFormat="1" ht="11.5">
      <c r="A30" s="34" t="s">
        <v>226</v>
      </c>
      <c r="B30" s="33" t="s">
        <v>225</v>
      </c>
      <c r="C30" s="34" t="s">
        <v>256</v>
      </c>
      <c r="D30" s="35">
        <v>35</v>
      </c>
      <c r="E30" s="35">
        <v>41</v>
      </c>
      <c r="F30" s="35">
        <v>6</v>
      </c>
      <c r="G30" s="35">
        <v>10</v>
      </c>
      <c r="H30" s="35">
        <v>16</v>
      </c>
    </row>
    <row r="31" spans="1:8" s="36" customFormat="1" ht="11.5">
      <c r="A31" s="34" t="s">
        <v>211</v>
      </c>
      <c r="B31" s="33" t="s">
        <v>210</v>
      </c>
      <c r="C31" s="34" t="s">
        <v>256</v>
      </c>
      <c r="D31" s="35">
        <v>3</v>
      </c>
      <c r="E31" s="35">
        <v>3</v>
      </c>
      <c r="F31" s="35">
        <v>0</v>
      </c>
      <c r="G31" s="35">
        <v>0</v>
      </c>
      <c r="H31" s="35">
        <v>0</v>
      </c>
    </row>
    <row r="32" spans="1:8" s="36" customFormat="1" ht="11.5">
      <c r="A32" s="34" t="s">
        <v>124</v>
      </c>
      <c r="B32" s="33" t="s">
        <v>123</v>
      </c>
      <c r="C32" s="34" t="s">
        <v>256</v>
      </c>
      <c r="D32" s="35">
        <v>12</v>
      </c>
      <c r="E32" s="35">
        <v>13</v>
      </c>
      <c r="F32" s="35">
        <v>1</v>
      </c>
      <c r="G32" s="35">
        <v>10</v>
      </c>
      <c r="H32" s="35">
        <v>11</v>
      </c>
    </row>
    <row r="33" spans="1:8" s="36" customFormat="1" ht="11.5">
      <c r="A33" s="34" t="s">
        <v>229</v>
      </c>
      <c r="B33" s="33" t="s">
        <v>228</v>
      </c>
      <c r="C33" s="34" t="s">
        <v>256</v>
      </c>
      <c r="D33" s="35">
        <v>95</v>
      </c>
      <c r="E33" s="35">
        <v>103</v>
      </c>
      <c r="F33" s="35">
        <v>8</v>
      </c>
      <c r="G33" s="35">
        <v>29</v>
      </c>
      <c r="H33" s="35">
        <v>37</v>
      </c>
    </row>
    <row r="34" spans="1:8" s="36" customFormat="1" ht="11.5">
      <c r="A34" s="34" t="s">
        <v>266</v>
      </c>
      <c r="B34" s="33" t="s">
        <v>267</v>
      </c>
      <c r="C34" s="34" t="s">
        <v>259</v>
      </c>
      <c r="D34" s="35">
        <v>295</v>
      </c>
      <c r="E34" s="35">
        <v>324</v>
      </c>
      <c r="F34" s="35">
        <v>29</v>
      </c>
      <c r="G34" s="35">
        <v>118</v>
      </c>
      <c r="H34" s="35">
        <v>147</v>
      </c>
    </row>
    <row r="35" spans="1:8" s="36" customFormat="1" ht="11.5">
      <c r="A35" s="34" t="s">
        <v>160</v>
      </c>
      <c r="B35" s="33" t="s">
        <v>268</v>
      </c>
      <c r="C35" s="34" t="s">
        <v>256</v>
      </c>
      <c r="D35" s="35">
        <v>647</v>
      </c>
      <c r="E35" s="35">
        <v>645</v>
      </c>
      <c r="F35" s="35">
        <v>-2</v>
      </c>
      <c r="G35" s="35">
        <v>170</v>
      </c>
      <c r="H35" s="35">
        <v>168</v>
      </c>
    </row>
    <row r="36" spans="1:8" s="36" customFormat="1" ht="11.5">
      <c r="A36" s="34" t="s">
        <v>220</v>
      </c>
      <c r="B36" s="33" t="s">
        <v>219</v>
      </c>
      <c r="C36" s="34" t="s">
        <v>256</v>
      </c>
      <c r="D36" s="35">
        <v>79</v>
      </c>
      <c r="E36" s="35">
        <v>88</v>
      </c>
      <c r="F36" s="35">
        <v>9</v>
      </c>
      <c r="G36" s="35">
        <v>33</v>
      </c>
      <c r="H36" s="35">
        <v>42</v>
      </c>
    </row>
    <row r="37" spans="1:8" s="36" customFormat="1" ht="11.5">
      <c r="A37" s="34" t="s">
        <v>269</v>
      </c>
      <c r="B37" s="33" t="s">
        <v>270</v>
      </c>
      <c r="C37" s="34" t="s">
        <v>259</v>
      </c>
      <c r="D37" s="35">
        <v>40</v>
      </c>
      <c r="E37" s="35">
        <v>44</v>
      </c>
      <c r="F37" s="35">
        <v>4</v>
      </c>
      <c r="G37" s="35">
        <v>14</v>
      </c>
      <c r="H37" s="35">
        <v>18</v>
      </c>
    </row>
    <row r="38" spans="1:8" s="36" customFormat="1" ht="11.5">
      <c r="A38" s="34" t="s">
        <v>271</v>
      </c>
      <c r="B38" s="33" t="s">
        <v>272</v>
      </c>
      <c r="C38" s="34" t="s">
        <v>259</v>
      </c>
      <c r="D38" s="35">
        <v>754</v>
      </c>
      <c r="E38" s="35">
        <v>731</v>
      </c>
      <c r="F38" s="35">
        <v>-23</v>
      </c>
      <c r="G38" s="35">
        <v>303</v>
      </c>
      <c r="H38" s="35">
        <v>280</v>
      </c>
    </row>
    <row r="39" spans="1:8" s="36" customFormat="1" ht="11.5">
      <c r="A39" s="34" t="s">
        <v>175</v>
      </c>
      <c r="B39" s="33" t="s">
        <v>174</v>
      </c>
      <c r="C39" s="34" t="s">
        <v>256</v>
      </c>
      <c r="D39" s="35">
        <v>89</v>
      </c>
      <c r="E39" s="35">
        <v>95</v>
      </c>
      <c r="F39" s="35">
        <v>6</v>
      </c>
      <c r="G39" s="35">
        <v>30</v>
      </c>
      <c r="H39" s="35">
        <v>36</v>
      </c>
    </row>
    <row r="40" spans="1:8" s="36" customFormat="1" ht="11.5">
      <c r="A40" s="34" t="s">
        <v>88</v>
      </c>
      <c r="B40" s="33" t="s">
        <v>87</v>
      </c>
      <c r="C40" s="34" t="s">
        <v>256</v>
      </c>
      <c r="D40" s="35">
        <v>0</v>
      </c>
      <c r="E40" s="35">
        <v>0</v>
      </c>
      <c r="F40" s="35">
        <v>0</v>
      </c>
      <c r="G40" s="35">
        <v>0</v>
      </c>
      <c r="H40" s="35">
        <v>0</v>
      </c>
    </row>
    <row r="41" spans="1:8" s="36" customFormat="1" ht="11.5">
      <c r="A41" s="34" t="s">
        <v>273</v>
      </c>
      <c r="B41" s="33" t="s">
        <v>274</v>
      </c>
      <c r="C41" s="34" t="s">
        <v>259</v>
      </c>
      <c r="D41" s="35">
        <v>153</v>
      </c>
      <c r="E41" s="35">
        <v>164</v>
      </c>
      <c r="F41" s="35">
        <v>11</v>
      </c>
      <c r="G41" s="35">
        <v>40</v>
      </c>
      <c r="H41" s="35">
        <v>51</v>
      </c>
    </row>
    <row r="42" spans="1:8" s="36" customFormat="1" ht="11.5">
      <c r="A42" s="34" t="s">
        <v>238</v>
      </c>
      <c r="B42" s="33" t="s">
        <v>237</v>
      </c>
      <c r="C42" s="34" t="s">
        <v>256</v>
      </c>
      <c r="D42" s="35">
        <v>75</v>
      </c>
      <c r="E42" s="35">
        <v>84</v>
      </c>
      <c r="F42" s="35">
        <v>9</v>
      </c>
      <c r="G42" s="35">
        <v>20</v>
      </c>
      <c r="H42" s="35">
        <v>29</v>
      </c>
    </row>
    <row r="43" spans="1:8" s="36" customFormat="1" ht="11.5">
      <c r="A43" s="34" t="s">
        <v>187</v>
      </c>
      <c r="B43" s="33" t="s">
        <v>186</v>
      </c>
      <c r="C43" s="34" t="s">
        <v>256</v>
      </c>
      <c r="D43" s="35">
        <v>92</v>
      </c>
      <c r="E43" s="35">
        <v>100</v>
      </c>
      <c r="F43" s="35">
        <v>8</v>
      </c>
      <c r="G43" s="35">
        <v>30</v>
      </c>
      <c r="H43" s="35">
        <v>38</v>
      </c>
    </row>
    <row r="44" spans="1:8" s="36" customFormat="1" ht="11.5">
      <c r="A44" s="34" t="s">
        <v>275</v>
      </c>
      <c r="B44" s="33" t="s">
        <v>276</v>
      </c>
      <c r="C44" s="34" t="s">
        <v>259</v>
      </c>
      <c r="D44" s="35">
        <v>137</v>
      </c>
      <c r="E44" s="35">
        <v>150</v>
      </c>
      <c r="F44" s="35">
        <v>13</v>
      </c>
      <c r="G44" s="35">
        <v>30</v>
      </c>
      <c r="H44" s="35">
        <v>43</v>
      </c>
    </row>
    <row r="45" spans="1:8" s="36" customFormat="1" ht="11.5">
      <c r="A45" s="34" t="s">
        <v>277</v>
      </c>
      <c r="B45" s="33" t="s">
        <v>278</v>
      </c>
      <c r="C45" s="34" t="s">
        <v>259</v>
      </c>
      <c r="D45" s="35">
        <v>54</v>
      </c>
      <c r="E45" s="35">
        <v>59</v>
      </c>
      <c r="F45" s="35">
        <v>5</v>
      </c>
      <c r="G45" s="35">
        <v>20</v>
      </c>
      <c r="H45" s="35">
        <v>25</v>
      </c>
    </row>
    <row r="46" spans="1:8" s="36" customFormat="1" ht="11.5">
      <c r="A46" s="34" t="s">
        <v>172</v>
      </c>
      <c r="B46" s="33" t="s">
        <v>171</v>
      </c>
      <c r="C46" s="34" t="s">
        <v>256</v>
      </c>
      <c r="D46" s="35">
        <v>958</v>
      </c>
      <c r="E46" s="35">
        <v>1038</v>
      </c>
      <c r="F46" s="35">
        <v>80</v>
      </c>
      <c r="G46" s="35">
        <v>333</v>
      </c>
      <c r="H46" s="35">
        <v>413</v>
      </c>
    </row>
    <row r="47" spans="1:8" s="36" customFormat="1" ht="11.5">
      <c r="A47" s="34" t="s">
        <v>279</v>
      </c>
      <c r="B47" s="33" t="s">
        <v>280</v>
      </c>
      <c r="C47" s="34" t="s">
        <v>259</v>
      </c>
      <c r="D47" s="35">
        <v>74</v>
      </c>
      <c r="E47" s="35">
        <v>81</v>
      </c>
      <c r="F47" s="35">
        <v>7</v>
      </c>
      <c r="G47" s="35">
        <v>23</v>
      </c>
      <c r="H47" s="35">
        <v>30</v>
      </c>
    </row>
    <row r="48" spans="1:8" s="36" customFormat="1" ht="11.5">
      <c r="A48" s="34" t="s">
        <v>281</v>
      </c>
      <c r="B48" s="33" t="s">
        <v>282</v>
      </c>
      <c r="C48" s="34" t="s">
        <v>259</v>
      </c>
      <c r="D48" s="35">
        <v>137</v>
      </c>
      <c r="E48" s="35">
        <v>146</v>
      </c>
      <c r="F48" s="35">
        <v>9</v>
      </c>
      <c r="G48" s="35">
        <v>44</v>
      </c>
      <c r="H48" s="35">
        <v>53</v>
      </c>
    </row>
    <row r="49" spans="1:8" s="36" customFormat="1" ht="11.5">
      <c r="A49" s="34" t="s">
        <v>283</v>
      </c>
      <c r="B49" s="33" t="s">
        <v>284</v>
      </c>
      <c r="C49" s="34" t="s">
        <v>259</v>
      </c>
      <c r="D49" s="35">
        <v>348</v>
      </c>
      <c r="E49" s="35">
        <v>391</v>
      </c>
      <c r="F49" s="35">
        <v>43</v>
      </c>
      <c r="G49" s="35">
        <v>180</v>
      </c>
      <c r="H49" s="35">
        <v>223</v>
      </c>
    </row>
    <row r="50" spans="1:8" s="36" customFormat="1" ht="11.5">
      <c r="A50" s="34" t="s">
        <v>94</v>
      </c>
      <c r="B50" s="33" t="s">
        <v>93</v>
      </c>
      <c r="C50" s="34" t="s">
        <v>256</v>
      </c>
      <c r="D50" s="35">
        <v>115</v>
      </c>
      <c r="E50" s="35">
        <v>116</v>
      </c>
      <c r="F50" s="35">
        <v>1</v>
      </c>
      <c r="G50" s="35">
        <v>30</v>
      </c>
      <c r="H50" s="35">
        <v>31</v>
      </c>
    </row>
    <row r="51" spans="1:8" s="36" customFormat="1" ht="11.5">
      <c r="A51" s="34" t="s">
        <v>67</v>
      </c>
      <c r="B51" s="33" t="s">
        <v>66</v>
      </c>
      <c r="C51" s="34" t="s">
        <v>256</v>
      </c>
      <c r="D51" s="35">
        <v>35</v>
      </c>
      <c r="E51" s="35">
        <v>38</v>
      </c>
      <c r="F51" s="35">
        <v>3</v>
      </c>
      <c r="G51" s="35">
        <v>10</v>
      </c>
      <c r="H51" s="35">
        <v>13</v>
      </c>
    </row>
    <row r="52" spans="1:8" s="36" customFormat="1" ht="11.5">
      <c r="A52" s="34" t="s">
        <v>133</v>
      </c>
      <c r="B52" s="33" t="s">
        <v>132</v>
      </c>
      <c r="C52" s="34" t="s">
        <v>256</v>
      </c>
      <c r="D52" s="35">
        <v>232</v>
      </c>
      <c r="E52" s="35">
        <v>251</v>
      </c>
      <c r="F52" s="35">
        <v>19</v>
      </c>
      <c r="G52" s="35">
        <v>60</v>
      </c>
      <c r="H52" s="35">
        <v>79</v>
      </c>
    </row>
    <row r="53" spans="1:8" s="36" customFormat="1" ht="11.5">
      <c r="A53" s="34" t="s">
        <v>64</v>
      </c>
      <c r="B53" s="33" t="s">
        <v>63</v>
      </c>
      <c r="C53" s="34" t="s">
        <v>256</v>
      </c>
      <c r="D53" s="35">
        <v>23</v>
      </c>
      <c r="E53" s="35">
        <v>25</v>
      </c>
      <c r="F53" s="35">
        <v>2</v>
      </c>
      <c r="G53" s="35">
        <v>2</v>
      </c>
      <c r="H53" s="35">
        <v>4</v>
      </c>
    </row>
    <row r="54" spans="1:8" s="36" customFormat="1" ht="11.5">
      <c r="A54" s="34" t="s">
        <v>73</v>
      </c>
      <c r="B54" s="33" t="s">
        <v>72</v>
      </c>
      <c r="C54" s="34" t="s">
        <v>256</v>
      </c>
      <c r="D54" s="35">
        <v>1023</v>
      </c>
      <c r="E54" s="35">
        <v>1078</v>
      </c>
      <c r="F54" s="35">
        <v>55</v>
      </c>
      <c r="G54" s="35">
        <v>196</v>
      </c>
      <c r="H54" s="35">
        <v>251</v>
      </c>
    </row>
    <row r="55" spans="1:8" s="36" customFormat="1" ht="11.5">
      <c r="A55" s="34" t="s">
        <v>145</v>
      </c>
      <c r="B55" s="33" t="s">
        <v>144</v>
      </c>
      <c r="C55" s="34" t="s">
        <v>256</v>
      </c>
      <c r="D55" s="35">
        <v>273</v>
      </c>
      <c r="E55" s="35">
        <v>286</v>
      </c>
      <c r="F55" s="35">
        <v>13</v>
      </c>
      <c r="G55" s="35">
        <v>68</v>
      </c>
      <c r="H55" s="35">
        <v>81</v>
      </c>
    </row>
    <row r="56" spans="1:8" s="36" customFormat="1" ht="11.5">
      <c r="A56" s="34" t="s">
        <v>154</v>
      </c>
      <c r="B56" s="33" t="s">
        <v>153</v>
      </c>
      <c r="C56" s="34" t="s">
        <v>256</v>
      </c>
      <c r="D56" s="35">
        <v>271</v>
      </c>
      <c r="E56" s="35">
        <v>283</v>
      </c>
      <c r="F56" s="35">
        <v>12</v>
      </c>
      <c r="G56" s="35">
        <v>64</v>
      </c>
      <c r="H56" s="35">
        <v>76</v>
      </c>
    </row>
    <row r="57" spans="1:8" s="36" customFormat="1" ht="11.5">
      <c r="A57" s="34" t="s">
        <v>109</v>
      </c>
      <c r="B57" s="33" t="s">
        <v>108</v>
      </c>
      <c r="C57" s="34" t="s">
        <v>256</v>
      </c>
      <c r="D57" s="35">
        <v>42</v>
      </c>
      <c r="E57" s="35">
        <v>43</v>
      </c>
      <c r="F57" s="35">
        <v>1</v>
      </c>
      <c r="G57" s="35">
        <v>10</v>
      </c>
      <c r="H57" s="35">
        <v>11</v>
      </c>
    </row>
    <row r="58" spans="1:8" s="36" customFormat="1" ht="11.5">
      <c r="A58" s="34" t="s">
        <v>157</v>
      </c>
      <c r="B58" s="33" t="s">
        <v>156</v>
      </c>
      <c r="C58" s="34" t="s">
        <v>256</v>
      </c>
      <c r="D58" s="35">
        <v>67</v>
      </c>
      <c r="E58" s="35">
        <v>71</v>
      </c>
      <c r="F58" s="35">
        <v>4</v>
      </c>
      <c r="G58" s="35">
        <v>13</v>
      </c>
      <c r="H58" s="35">
        <v>17</v>
      </c>
    </row>
    <row r="59" spans="1:8" s="36" customFormat="1" ht="11.5">
      <c r="A59" s="34" t="s">
        <v>85</v>
      </c>
      <c r="B59" s="33" t="s">
        <v>84</v>
      </c>
      <c r="C59" s="34" t="s">
        <v>256</v>
      </c>
      <c r="D59" s="35">
        <v>11</v>
      </c>
      <c r="E59" s="35">
        <v>12</v>
      </c>
      <c r="F59" s="35">
        <v>1</v>
      </c>
      <c r="G59" s="35">
        <v>0</v>
      </c>
      <c r="H59" s="35">
        <v>1</v>
      </c>
    </row>
    <row r="60" spans="1:8" s="36" customFormat="1" ht="11.5">
      <c r="A60" s="34" t="s">
        <v>106</v>
      </c>
      <c r="B60" s="33" t="s">
        <v>105</v>
      </c>
      <c r="C60" s="34" t="s">
        <v>256</v>
      </c>
      <c r="D60" s="35">
        <v>2</v>
      </c>
      <c r="E60" s="35">
        <v>1</v>
      </c>
      <c r="F60" s="35">
        <v>-1</v>
      </c>
      <c r="G60" s="35">
        <v>0</v>
      </c>
      <c r="H60" s="35">
        <v>-1</v>
      </c>
    </row>
    <row r="61" spans="1:8" s="36" customFormat="1" ht="11.5">
      <c r="A61" s="34" t="s">
        <v>103</v>
      </c>
      <c r="B61" s="33" t="s">
        <v>102</v>
      </c>
      <c r="C61" s="34" t="s">
        <v>256</v>
      </c>
      <c r="D61" s="35">
        <v>27</v>
      </c>
      <c r="E61" s="35">
        <v>31</v>
      </c>
      <c r="F61" s="35">
        <v>4</v>
      </c>
      <c r="G61" s="35">
        <v>10</v>
      </c>
      <c r="H61" s="35">
        <v>14</v>
      </c>
    </row>
    <row r="62" spans="1:8" s="36" customFormat="1" ht="11.5">
      <c r="A62" s="34" t="s">
        <v>151</v>
      </c>
      <c r="B62" s="33" t="s">
        <v>150</v>
      </c>
      <c r="C62" s="34" t="s">
        <v>256</v>
      </c>
      <c r="D62" s="35">
        <v>75</v>
      </c>
      <c r="E62" s="35">
        <v>77</v>
      </c>
      <c r="F62" s="35">
        <v>2</v>
      </c>
      <c r="G62" s="35">
        <v>20</v>
      </c>
      <c r="H62" s="35">
        <v>22</v>
      </c>
    </row>
    <row r="63" spans="1:8" s="36" customFormat="1" ht="11.5">
      <c r="A63" s="34" t="s">
        <v>163</v>
      </c>
      <c r="B63" s="33" t="s">
        <v>162</v>
      </c>
      <c r="C63" s="34" t="s">
        <v>256</v>
      </c>
      <c r="D63" s="35">
        <v>0</v>
      </c>
      <c r="E63" s="35">
        <v>0</v>
      </c>
      <c r="F63" s="35">
        <v>0</v>
      </c>
      <c r="G63" s="35">
        <v>0</v>
      </c>
      <c r="H63" s="35">
        <v>0</v>
      </c>
    </row>
    <row r="64" spans="1:8" s="36" customFormat="1" ht="11.5">
      <c r="A64" s="34" t="s">
        <v>97</v>
      </c>
      <c r="B64" s="33" t="s">
        <v>96</v>
      </c>
      <c r="C64" s="34" t="s">
        <v>256</v>
      </c>
      <c r="D64" s="35">
        <v>141</v>
      </c>
      <c r="E64" s="35">
        <v>154</v>
      </c>
      <c r="F64" s="35">
        <v>13</v>
      </c>
      <c r="G64" s="35">
        <v>45</v>
      </c>
      <c r="H64" s="35">
        <v>58</v>
      </c>
    </row>
    <row r="65" spans="1:8" s="36" customFormat="1" ht="11.5">
      <c r="A65" s="34" t="s">
        <v>217</v>
      </c>
      <c r="B65" s="33" t="s">
        <v>216</v>
      </c>
      <c r="C65" s="34" t="s">
        <v>256</v>
      </c>
      <c r="D65" s="35">
        <v>17</v>
      </c>
      <c r="E65" s="35">
        <v>19</v>
      </c>
      <c r="F65" s="35">
        <v>2</v>
      </c>
      <c r="G65" s="35">
        <v>2</v>
      </c>
      <c r="H65" s="35">
        <v>4</v>
      </c>
    </row>
    <row r="66" spans="1:8" s="36" customFormat="1" ht="11.5">
      <c r="A66" s="34" t="s">
        <v>285</v>
      </c>
      <c r="B66" s="33" t="s">
        <v>286</v>
      </c>
      <c r="C66" s="34" t="s">
        <v>259</v>
      </c>
      <c r="D66" s="35">
        <v>195</v>
      </c>
      <c r="E66" s="35">
        <v>211</v>
      </c>
      <c r="F66" s="35">
        <v>16</v>
      </c>
      <c r="G66" s="35">
        <v>50</v>
      </c>
      <c r="H66" s="35">
        <v>66</v>
      </c>
    </row>
    <row r="67" spans="1:8" s="36" customFormat="1" ht="11.5">
      <c r="A67" s="34" t="s">
        <v>287</v>
      </c>
      <c r="B67" s="33" t="s">
        <v>288</v>
      </c>
      <c r="C67" s="34" t="s">
        <v>259</v>
      </c>
      <c r="D67" s="35">
        <v>37</v>
      </c>
      <c r="E67" s="35">
        <v>40</v>
      </c>
      <c r="F67" s="35">
        <v>3</v>
      </c>
      <c r="G67" s="35">
        <v>10</v>
      </c>
      <c r="H67" s="35">
        <v>13</v>
      </c>
    </row>
    <row r="68" spans="1:8" s="36" customFormat="1" ht="11.5">
      <c r="A68" s="34" t="s">
        <v>289</v>
      </c>
      <c r="B68" s="33" t="s">
        <v>290</v>
      </c>
      <c r="C68" s="34" t="s">
        <v>259</v>
      </c>
      <c r="D68" s="35">
        <v>83</v>
      </c>
      <c r="E68" s="35">
        <v>86</v>
      </c>
      <c r="F68" s="35">
        <v>3</v>
      </c>
      <c r="G68" s="35">
        <v>17</v>
      </c>
      <c r="H68" s="35">
        <v>20</v>
      </c>
    </row>
    <row r="69" spans="1:8" s="36" customFormat="1" ht="11.5">
      <c r="A69" s="34" t="s">
        <v>139</v>
      </c>
      <c r="B69" s="33" t="s">
        <v>138</v>
      </c>
      <c r="C69" s="34" t="s">
        <v>256</v>
      </c>
      <c r="D69" s="35">
        <v>138</v>
      </c>
      <c r="E69" s="35">
        <v>143</v>
      </c>
      <c r="F69" s="35">
        <v>5</v>
      </c>
      <c r="G69" s="35">
        <v>32</v>
      </c>
      <c r="H69" s="35">
        <v>37</v>
      </c>
    </row>
    <row r="70" spans="1:8" s="36" customFormat="1" ht="11.5">
      <c r="A70" s="34" t="s">
        <v>76</v>
      </c>
      <c r="B70" s="33" t="s">
        <v>75</v>
      </c>
      <c r="C70" s="34" t="s">
        <v>256</v>
      </c>
      <c r="D70" s="35">
        <v>50</v>
      </c>
      <c r="E70" s="35">
        <v>55</v>
      </c>
      <c r="F70" s="35">
        <v>5</v>
      </c>
      <c r="G70" s="35">
        <v>11</v>
      </c>
      <c r="H70" s="35">
        <v>16</v>
      </c>
    </row>
    <row r="71" spans="1:8" s="36" customFormat="1" ht="11.5">
      <c r="A71" s="34" t="s">
        <v>79</v>
      </c>
      <c r="B71" s="33" t="s">
        <v>78</v>
      </c>
      <c r="C71" s="34" t="s">
        <v>256</v>
      </c>
      <c r="D71" s="35">
        <v>119</v>
      </c>
      <c r="E71" s="35">
        <v>131</v>
      </c>
      <c r="F71" s="35">
        <v>12</v>
      </c>
      <c r="G71" s="35">
        <v>31</v>
      </c>
      <c r="H71" s="35">
        <v>43</v>
      </c>
    </row>
    <row r="72" spans="1:8" s="36" customFormat="1" ht="11.5">
      <c r="A72" s="34" t="s">
        <v>121</v>
      </c>
      <c r="B72" s="33" t="s">
        <v>120</v>
      </c>
      <c r="C72" s="34" t="s">
        <v>256</v>
      </c>
      <c r="D72" s="35">
        <v>233</v>
      </c>
      <c r="E72" s="35">
        <v>247</v>
      </c>
      <c r="F72" s="35">
        <v>14</v>
      </c>
      <c r="G72" s="35">
        <v>43</v>
      </c>
      <c r="H72" s="35">
        <v>57</v>
      </c>
    </row>
    <row r="73" spans="1:8" s="36" customFormat="1" ht="11.5">
      <c r="A73" s="34" t="s">
        <v>202</v>
      </c>
      <c r="B73" s="33" t="s">
        <v>201</v>
      </c>
      <c r="C73" s="34" t="s">
        <v>256</v>
      </c>
      <c r="D73" s="35">
        <v>54</v>
      </c>
      <c r="E73" s="35">
        <v>56</v>
      </c>
      <c r="F73" s="35">
        <v>2</v>
      </c>
      <c r="G73" s="35">
        <v>10</v>
      </c>
      <c r="H73" s="35">
        <v>12</v>
      </c>
    </row>
    <row r="74" spans="1:8" s="36" customFormat="1" ht="11.5">
      <c r="A74" s="34" t="s">
        <v>184</v>
      </c>
      <c r="B74" s="33" t="s">
        <v>183</v>
      </c>
      <c r="C74" s="34" t="s">
        <v>256</v>
      </c>
      <c r="D74" s="35">
        <v>35</v>
      </c>
      <c r="E74" s="35">
        <v>38</v>
      </c>
      <c r="F74" s="35">
        <v>3</v>
      </c>
      <c r="G74" s="35">
        <v>9</v>
      </c>
      <c r="H74" s="35">
        <v>12</v>
      </c>
    </row>
    <row r="75" spans="1:8" s="36" customFormat="1" ht="11.5">
      <c r="A75" s="34" t="s">
        <v>291</v>
      </c>
      <c r="B75" s="33" t="s">
        <v>292</v>
      </c>
      <c r="C75" s="34" t="s">
        <v>259</v>
      </c>
      <c r="D75" s="35">
        <v>192</v>
      </c>
      <c r="E75" s="35">
        <v>207</v>
      </c>
      <c r="F75" s="35">
        <v>15</v>
      </c>
      <c r="G75" s="35">
        <v>51</v>
      </c>
      <c r="H75" s="35">
        <v>66</v>
      </c>
    </row>
    <row r="76" spans="1:8" s="36" customFormat="1" ht="11.5">
      <c r="A76" s="34" t="s">
        <v>293</v>
      </c>
      <c r="B76" s="33" t="s">
        <v>294</v>
      </c>
      <c r="C76" s="34" t="s">
        <v>259</v>
      </c>
      <c r="D76" s="35">
        <v>154</v>
      </c>
      <c r="E76" s="35">
        <v>168</v>
      </c>
      <c r="F76" s="35">
        <v>14</v>
      </c>
      <c r="G76" s="35">
        <v>46</v>
      </c>
      <c r="H76" s="35">
        <v>60</v>
      </c>
    </row>
    <row r="77" spans="1:8" s="36" customFormat="1" ht="11.5">
      <c r="A77" s="34" t="s">
        <v>295</v>
      </c>
      <c r="B77" s="33" t="s">
        <v>296</v>
      </c>
      <c r="C77" s="34" t="s">
        <v>259</v>
      </c>
      <c r="D77" s="35">
        <v>100</v>
      </c>
      <c r="E77" s="35">
        <v>104</v>
      </c>
      <c r="F77" s="35">
        <v>4</v>
      </c>
      <c r="G77" s="35">
        <v>24</v>
      </c>
      <c r="H77" s="35">
        <v>28</v>
      </c>
    </row>
    <row r="78" spans="1:8" s="36" customFormat="1" ht="11.5">
      <c r="A78" s="34" t="s">
        <v>91</v>
      </c>
      <c r="B78" s="33" t="s">
        <v>90</v>
      </c>
      <c r="C78" s="34" t="s">
        <v>256</v>
      </c>
      <c r="D78" s="35">
        <v>0</v>
      </c>
      <c r="E78" s="35">
        <v>0</v>
      </c>
      <c r="F78" s="35">
        <v>0</v>
      </c>
      <c r="G78" s="35">
        <v>0</v>
      </c>
      <c r="H78" s="35">
        <v>0</v>
      </c>
    </row>
    <row r="79" spans="1:8" s="36" customFormat="1" ht="11.5">
      <c r="A79" s="34" t="s">
        <v>100</v>
      </c>
      <c r="B79" s="33" t="s">
        <v>99</v>
      </c>
      <c r="C79" s="34" t="s">
        <v>256</v>
      </c>
      <c r="D79" s="35">
        <v>347</v>
      </c>
      <c r="E79" s="35">
        <v>381</v>
      </c>
      <c r="F79" s="35">
        <v>34</v>
      </c>
      <c r="G79" s="35">
        <v>98</v>
      </c>
      <c r="H79" s="35">
        <v>132</v>
      </c>
    </row>
    <row r="80" spans="1:8" s="36" customFormat="1" ht="11.5">
      <c r="A80" s="34" t="s">
        <v>148</v>
      </c>
      <c r="B80" s="33" t="s">
        <v>147</v>
      </c>
      <c r="C80" s="34" t="s">
        <v>256</v>
      </c>
      <c r="D80" s="35">
        <v>85</v>
      </c>
      <c r="E80" s="35">
        <v>89</v>
      </c>
      <c r="F80" s="35">
        <v>4</v>
      </c>
      <c r="G80" s="35">
        <v>23</v>
      </c>
      <c r="H80" s="35">
        <v>27</v>
      </c>
    </row>
    <row r="81" spans="1:8" s="36" customFormat="1" ht="11.5">
      <c r="A81" s="34" t="s">
        <v>297</v>
      </c>
      <c r="B81" s="33" t="s">
        <v>298</v>
      </c>
      <c r="C81" s="34" t="s">
        <v>259</v>
      </c>
      <c r="D81" s="35">
        <v>88</v>
      </c>
      <c r="E81" s="35">
        <v>97</v>
      </c>
      <c r="F81" s="35">
        <v>9</v>
      </c>
      <c r="G81" s="35">
        <v>30</v>
      </c>
      <c r="H81" s="35">
        <v>39</v>
      </c>
    </row>
    <row r="82" spans="1:8" s="36" customFormat="1" ht="11.5">
      <c r="A82" s="34" t="s">
        <v>299</v>
      </c>
      <c r="B82" s="33" t="s">
        <v>300</v>
      </c>
      <c r="C82" s="34" t="s">
        <v>259</v>
      </c>
      <c r="D82" s="35">
        <v>623</v>
      </c>
      <c r="E82" s="35">
        <v>736</v>
      </c>
      <c r="F82" s="35">
        <v>113</v>
      </c>
      <c r="G82" s="35">
        <v>150</v>
      </c>
      <c r="H82" s="35">
        <v>263</v>
      </c>
    </row>
    <row r="83" spans="1:8" s="36" customFormat="1" ht="11.5">
      <c r="A83" s="34" t="s">
        <v>241</v>
      </c>
      <c r="B83" s="33" t="s">
        <v>240</v>
      </c>
      <c r="C83" s="34" t="s">
        <v>256</v>
      </c>
      <c r="D83" s="35">
        <v>33</v>
      </c>
      <c r="E83" s="35">
        <v>34</v>
      </c>
      <c r="F83" s="35">
        <v>1</v>
      </c>
      <c r="G83" s="35">
        <v>10</v>
      </c>
      <c r="H83" s="35">
        <v>11</v>
      </c>
    </row>
    <row r="84" spans="1:8" s="36" customFormat="1" ht="11.5">
      <c r="A84" s="34" t="s">
        <v>301</v>
      </c>
      <c r="B84" s="33" t="s">
        <v>302</v>
      </c>
      <c r="C84" s="34" t="s">
        <v>259</v>
      </c>
      <c r="D84" s="35">
        <v>0</v>
      </c>
      <c r="E84" s="35">
        <v>0</v>
      </c>
      <c r="F84" s="35">
        <v>0</v>
      </c>
      <c r="G84" s="35">
        <v>0</v>
      </c>
      <c r="H84" s="35">
        <v>0</v>
      </c>
    </row>
    <row r="85" spans="1:8" s="36" customFormat="1" ht="11.5">
      <c r="A85" s="34" t="s">
        <v>214</v>
      </c>
      <c r="B85" s="33" t="s">
        <v>213</v>
      </c>
      <c r="C85" s="34" t="s">
        <v>256</v>
      </c>
      <c r="D85" s="35">
        <v>159</v>
      </c>
      <c r="E85" s="35">
        <v>171</v>
      </c>
      <c r="F85" s="35">
        <v>12</v>
      </c>
      <c r="G85" s="35">
        <v>54</v>
      </c>
      <c r="H85" s="35">
        <v>66</v>
      </c>
    </row>
    <row r="86" spans="1:8" s="36" customFormat="1" ht="11.5">
      <c r="A86" s="34" t="s">
        <v>223</v>
      </c>
      <c r="B86" s="33" t="s">
        <v>222</v>
      </c>
      <c r="C86" s="34" t="s">
        <v>256</v>
      </c>
      <c r="D86" s="35">
        <v>54</v>
      </c>
      <c r="E86" s="35">
        <v>57</v>
      </c>
      <c r="F86" s="35">
        <v>3</v>
      </c>
      <c r="G86" s="35">
        <v>10</v>
      </c>
      <c r="H86" s="35">
        <v>13</v>
      </c>
    </row>
    <row r="87" spans="1:8" s="36" customFormat="1" ht="11.5">
      <c r="A87" s="34" t="s">
        <v>136</v>
      </c>
      <c r="B87" s="33" t="s">
        <v>135</v>
      </c>
      <c r="C87" s="34" t="s">
        <v>256</v>
      </c>
      <c r="D87" s="35">
        <v>422</v>
      </c>
      <c r="E87" s="35">
        <v>458</v>
      </c>
      <c r="F87" s="35">
        <v>36</v>
      </c>
      <c r="G87" s="35">
        <v>101</v>
      </c>
      <c r="H87" s="35">
        <v>137</v>
      </c>
    </row>
    <row r="88" spans="1:8" s="36" customFormat="1" ht="11.5">
      <c r="A88" s="34" t="s">
        <v>303</v>
      </c>
      <c r="B88" s="33" t="s">
        <v>304</v>
      </c>
      <c r="C88" s="34" t="s">
        <v>259</v>
      </c>
      <c r="D88" s="35">
        <v>180</v>
      </c>
      <c r="E88" s="35">
        <v>210</v>
      </c>
      <c r="F88" s="35">
        <v>30</v>
      </c>
      <c r="G88" s="35">
        <v>40</v>
      </c>
      <c r="H88" s="35">
        <v>70</v>
      </c>
    </row>
    <row r="89" spans="1:8" s="36" customFormat="1" ht="11.5">
      <c r="A89" s="34" t="s">
        <v>235</v>
      </c>
      <c r="B89" s="33" t="s">
        <v>234</v>
      </c>
      <c r="C89" s="34" t="s">
        <v>256</v>
      </c>
      <c r="D89" s="35">
        <v>82</v>
      </c>
      <c r="E89" s="35">
        <v>90</v>
      </c>
      <c r="F89" s="35">
        <v>8</v>
      </c>
      <c r="G89" s="35">
        <v>21</v>
      </c>
      <c r="H89" s="35">
        <v>29</v>
      </c>
    </row>
    <row r="90" spans="1:8" s="36" customFormat="1" ht="11.5">
      <c r="A90" s="34" t="s">
        <v>181</v>
      </c>
      <c r="B90" s="33" t="s">
        <v>180</v>
      </c>
      <c r="C90" s="34" t="s">
        <v>256</v>
      </c>
      <c r="D90" s="35">
        <v>0</v>
      </c>
      <c r="E90" s="35">
        <v>0</v>
      </c>
      <c r="F90" s="35">
        <v>0</v>
      </c>
      <c r="G90" s="35">
        <v>0</v>
      </c>
      <c r="H90" s="35">
        <v>0</v>
      </c>
    </row>
    <row r="91" spans="1:8" s="36" customFormat="1" ht="11.5">
      <c r="A91" s="34" t="s">
        <v>305</v>
      </c>
      <c r="B91" s="33" t="s">
        <v>306</v>
      </c>
      <c r="C91" s="34" t="s">
        <v>259</v>
      </c>
      <c r="D91" s="35">
        <v>0</v>
      </c>
      <c r="E91" s="35">
        <v>0</v>
      </c>
      <c r="F91" s="35">
        <v>0</v>
      </c>
      <c r="G91" s="35">
        <v>0</v>
      </c>
      <c r="H91" s="35">
        <v>0</v>
      </c>
    </row>
    <row r="92" spans="1:8" s="36" customFormat="1" ht="11.5">
      <c r="A92" s="34" t="s">
        <v>307</v>
      </c>
      <c r="B92" s="33" t="s">
        <v>308</v>
      </c>
      <c r="C92" s="34" t="s">
        <v>259</v>
      </c>
      <c r="D92" s="35">
        <v>206</v>
      </c>
      <c r="E92" s="35">
        <v>220</v>
      </c>
      <c r="F92" s="35">
        <v>14</v>
      </c>
      <c r="G92" s="35">
        <v>60</v>
      </c>
      <c r="H92" s="35">
        <v>74</v>
      </c>
    </row>
    <row r="93" spans="1:8" s="36" customFormat="1" ht="11.5">
      <c r="A93" s="34" t="s">
        <v>309</v>
      </c>
      <c r="B93" s="33" t="s">
        <v>310</v>
      </c>
      <c r="C93" s="34" t="s">
        <v>259</v>
      </c>
      <c r="D93" s="35">
        <v>90</v>
      </c>
      <c r="E93" s="35">
        <v>103</v>
      </c>
      <c r="F93" s="35">
        <v>13</v>
      </c>
      <c r="G93" s="35">
        <v>30</v>
      </c>
      <c r="H93" s="35">
        <v>43</v>
      </c>
    </row>
    <row r="94" spans="1:8" s="36" customFormat="1" ht="11.5">
      <c r="A94" s="34" t="s">
        <v>311</v>
      </c>
      <c r="B94" s="33" t="s">
        <v>312</v>
      </c>
      <c r="C94" s="34" t="s">
        <v>259</v>
      </c>
      <c r="D94" s="35">
        <v>84</v>
      </c>
      <c r="E94" s="35">
        <v>84</v>
      </c>
      <c r="F94" s="35">
        <v>0</v>
      </c>
      <c r="G94" s="35">
        <v>20</v>
      </c>
      <c r="H94" s="35">
        <v>20</v>
      </c>
    </row>
    <row r="95" spans="1:8" s="36" customFormat="1" ht="11.5">
      <c r="A95" s="34" t="s">
        <v>232</v>
      </c>
      <c r="B95" s="33" t="s">
        <v>231</v>
      </c>
      <c r="C95" s="34" t="s">
        <v>256</v>
      </c>
      <c r="D95" s="35">
        <v>42</v>
      </c>
      <c r="E95" s="35">
        <v>41</v>
      </c>
      <c r="F95" s="35">
        <v>-1</v>
      </c>
      <c r="G95" s="35">
        <v>10</v>
      </c>
      <c r="H95" s="35">
        <v>9</v>
      </c>
    </row>
    <row r="96" spans="1:8" s="36" customFormat="1" ht="11.5">
      <c r="A96" s="34" t="s">
        <v>313</v>
      </c>
      <c r="B96" s="33" t="s">
        <v>314</v>
      </c>
      <c r="C96" s="34" t="s">
        <v>259</v>
      </c>
      <c r="D96" s="35">
        <v>1708</v>
      </c>
      <c r="E96" s="35">
        <v>1707</v>
      </c>
      <c r="F96" s="35">
        <v>-1</v>
      </c>
      <c r="G96" s="35">
        <v>434</v>
      </c>
      <c r="H96" s="35">
        <v>433</v>
      </c>
    </row>
    <row r="97" spans="1:8" s="36" customFormat="1" ht="11.5">
      <c r="A97" s="34" t="s">
        <v>315</v>
      </c>
      <c r="B97" s="33" t="s">
        <v>316</v>
      </c>
      <c r="C97" s="34" t="s">
        <v>259</v>
      </c>
      <c r="D97" s="35">
        <v>43</v>
      </c>
      <c r="E97" s="35">
        <v>44</v>
      </c>
      <c r="F97" s="35">
        <v>1</v>
      </c>
      <c r="G97" s="35">
        <v>11</v>
      </c>
      <c r="H97" s="35">
        <v>12</v>
      </c>
    </row>
    <row r="98" spans="1:8" s="36" customFormat="1" ht="11.5">
      <c r="A98" s="34" t="s">
        <v>317</v>
      </c>
      <c r="B98" s="33" t="s">
        <v>318</v>
      </c>
      <c r="C98" s="34" t="s">
        <v>259</v>
      </c>
      <c r="D98" s="35">
        <v>250</v>
      </c>
      <c r="E98" s="35">
        <v>250</v>
      </c>
      <c r="F98" s="35">
        <v>0</v>
      </c>
      <c r="G98" s="35">
        <v>35</v>
      </c>
      <c r="H98" s="35">
        <v>35</v>
      </c>
    </row>
    <row r="99" spans="1:8" s="36" customFormat="1" ht="11.5">
      <c r="A99" s="34" t="s">
        <v>190</v>
      </c>
      <c r="B99" s="33" t="s">
        <v>189</v>
      </c>
      <c r="C99" s="34" t="s">
        <v>256</v>
      </c>
      <c r="D99" s="35">
        <v>53</v>
      </c>
      <c r="E99" s="35">
        <v>53</v>
      </c>
      <c r="F99" s="35">
        <v>0</v>
      </c>
      <c r="G99" s="35">
        <v>20</v>
      </c>
      <c r="H99" s="35">
        <v>20</v>
      </c>
    </row>
    <row r="100" spans="1:8" s="36" customFormat="1" ht="11.5">
      <c r="A100" s="34" t="s">
        <v>196</v>
      </c>
      <c r="B100" s="33" t="s">
        <v>195</v>
      </c>
      <c r="C100" s="34" t="s">
        <v>256</v>
      </c>
      <c r="D100" s="35">
        <v>106</v>
      </c>
      <c r="E100" s="35">
        <v>113</v>
      </c>
      <c r="F100" s="35">
        <v>7</v>
      </c>
      <c r="G100" s="35">
        <v>40</v>
      </c>
      <c r="H100" s="35">
        <v>47</v>
      </c>
    </row>
    <row r="101" spans="1:8" s="36" customFormat="1" ht="11.5">
      <c r="A101" s="34" t="s">
        <v>319</v>
      </c>
      <c r="B101" s="33" t="s">
        <v>320</v>
      </c>
      <c r="C101" s="34" t="s">
        <v>259</v>
      </c>
      <c r="D101" s="35">
        <v>507</v>
      </c>
      <c r="E101" s="35">
        <v>497</v>
      </c>
      <c r="F101" s="35">
        <v>-10</v>
      </c>
      <c r="G101" s="35">
        <v>116</v>
      </c>
      <c r="H101" s="35">
        <v>106</v>
      </c>
    </row>
    <row r="102" spans="1:8" s="36" customFormat="1" ht="11.5">
      <c r="A102" s="34" t="s">
        <v>321</v>
      </c>
      <c r="B102" s="33" t="s">
        <v>322</v>
      </c>
      <c r="C102" s="34" t="s">
        <v>259</v>
      </c>
      <c r="D102" s="35">
        <v>58</v>
      </c>
      <c r="E102" s="35">
        <v>62</v>
      </c>
      <c r="F102" s="35">
        <v>4</v>
      </c>
      <c r="G102" s="35">
        <v>19</v>
      </c>
      <c r="H102" s="35">
        <v>23</v>
      </c>
    </row>
    <row r="103" spans="1:8" s="36" customFormat="1" ht="11.5">
      <c r="A103" s="34" t="s">
        <v>323</v>
      </c>
      <c r="B103" s="33" t="s">
        <v>324</v>
      </c>
      <c r="C103" s="34" t="s">
        <v>259</v>
      </c>
      <c r="D103" s="35">
        <v>198</v>
      </c>
      <c r="E103" s="35">
        <v>196</v>
      </c>
      <c r="F103" s="35">
        <v>-2</v>
      </c>
      <c r="G103" s="35">
        <v>30</v>
      </c>
      <c r="H103" s="35">
        <v>28</v>
      </c>
    </row>
    <row r="104" spans="1:8" s="36" customFormat="1" ht="11.5">
      <c r="A104" s="34" t="s">
        <v>118</v>
      </c>
      <c r="B104" s="33" t="s">
        <v>117</v>
      </c>
      <c r="C104" s="34" t="s">
        <v>256</v>
      </c>
      <c r="D104" s="35">
        <v>128</v>
      </c>
      <c r="E104" s="35">
        <v>91</v>
      </c>
      <c r="F104" s="35">
        <v>-37</v>
      </c>
      <c r="G104" s="35">
        <v>20</v>
      </c>
      <c r="H104" s="35">
        <v>-17</v>
      </c>
    </row>
    <row r="105" spans="1:8" s="36" customFormat="1" ht="11.5">
      <c r="A105" s="34" t="s">
        <v>325</v>
      </c>
      <c r="B105" s="33" t="s">
        <v>326</v>
      </c>
      <c r="C105" s="34" t="s">
        <v>259</v>
      </c>
      <c r="D105" s="35">
        <v>6</v>
      </c>
      <c r="E105" s="35">
        <v>5</v>
      </c>
      <c r="F105" s="35">
        <v>-1</v>
      </c>
      <c r="G105" s="35">
        <v>0</v>
      </c>
      <c r="H105" s="35">
        <v>-1</v>
      </c>
    </row>
    <row r="106" spans="1:8" s="36" customFormat="1" ht="11.5">
      <c r="A106" s="34" t="s">
        <v>142</v>
      </c>
      <c r="B106" s="33" t="s">
        <v>141</v>
      </c>
      <c r="C106" s="34" t="s">
        <v>256</v>
      </c>
      <c r="D106" s="35">
        <v>52</v>
      </c>
      <c r="E106" s="35">
        <v>41</v>
      </c>
      <c r="F106" s="35">
        <v>-11</v>
      </c>
      <c r="G106" s="35">
        <v>10</v>
      </c>
      <c r="H106" s="35">
        <v>-1</v>
      </c>
    </row>
    <row r="107" spans="1:8" s="36" customFormat="1" ht="11.5">
      <c r="A107" s="34" t="s">
        <v>327</v>
      </c>
      <c r="B107" s="33" t="s">
        <v>328</v>
      </c>
      <c r="C107" s="34" t="s">
        <v>259</v>
      </c>
      <c r="D107" s="35">
        <v>0</v>
      </c>
      <c r="E107" s="35">
        <v>0</v>
      </c>
      <c r="F107" s="35">
        <v>0</v>
      </c>
      <c r="G107" s="35">
        <v>0</v>
      </c>
      <c r="H107" s="35">
        <v>0</v>
      </c>
    </row>
    <row r="108" spans="1:8" s="36" customFormat="1" ht="11.5">
      <c r="A108" s="34" t="s">
        <v>329</v>
      </c>
      <c r="B108" s="33" t="s">
        <v>330</v>
      </c>
      <c r="C108" s="34" t="s">
        <v>259</v>
      </c>
      <c r="D108" s="35">
        <v>109</v>
      </c>
      <c r="E108" s="35">
        <v>110</v>
      </c>
      <c r="F108" s="35">
        <v>1</v>
      </c>
      <c r="G108" s="35">
        <v>39</v>
      </c>
      <c r="H108" s="35">
        <v>40</v>
      </c>
    </row>
    <row r="109" spans="1:8" s="36" customFormat="1" ht="11.5">
      <c r="A109" s="34" t="s">
        <v>331</v>
      </c>
      <c r="B109" s="33" t="s">
        <v>332</v>
      </c>
      <c r="C109" s="34" t="s">
        <v>259</v>
      </c>
      <c r="D109" s="35">
        <v>147</v>
      </c>
      <c r="E109" s="35">
        <v>155</v>
      </c>
      <c r="F109" s="35">
        <v>8</v>
      </c>
      <c r="G109" s="35">
        <v>56</v>
      </c>
      <c r="H109" s="35">
        <v>64</v>
      </c>
    </row>
    <row r="110" spans="1:8" s="36" customFormat="1" ht="11.5">
      <c r="A110" s="34" t="s">
        <v>333</v>
      </c>
      <c r="B110" s="33" t="s">
        <v>334</v>
      </c>
      <c r="C110" s="34" t="s">
        <v>259</v>
      </c>
      <c r="D110" s="35">
        <v>9</v>
      </c>
      <c r="E110" s="35">
        <v>9</v>
      </c>
      <c r="F110" s="35">
        <v>0</v>
      </c>
      <c r="G110" s="35">
        <v>0</v>
      </c>
      <c r="H110" s="35">
        <v>0</v>
      </c>
    </row>
    <row r="111" spans="1:8" s="36" customFormat="1" ht="11.5">
      <c r="A111" s="34" t="s">
        <v>335</v>
      </c>
      <c r="B111" s="33" t="s">
        <v>336</v>
      </c>
      <c r="C111" s="34" t="s">
        <v>259</v>
      </c>
      <c r="D111" s="35">
        <v>290</v>
      </c>
      <c r="E111" s="35">
        <v>316</v>
      </c>
      <c r="F111" s="35">
        <v>26</v>
      </c>
      <c r="G111" s="35">
        <v>85</v>
      </c>
      <c r="H111" s="35">
        <v>111</v>
      </c>
    </row>
    <row r="112" spans="1:8" s="36" customFormat="1" ht="11.5">
      <c r="A112" s="34" t="s">
        <v>70</v>
      </c>
      <c r="B112" s="33" t="s">
        <v>69</v>
      </c>
      <c r="C112" s="34" t="s">
        <v>256</v>
      </c>
      <c r="D112" s="35">
        <v>389</v>
      </c>
      <c r="E112" s="35">
        <v>424</v>
      </c>
      <c r="F112" s="35">
        <v>35</v>
      </c>
      <c r="G112" s="35">
        <v>114</v>
      </c>
      <c r="H112" s="35">
        <v>149</v>
      </c>
    </row>
    <row r="113" spans="1:9" s="36" customFormat="1" ht="11.5">
      <c r="A113" s="34" t="s">
        <v>337</v>
      </c>
      <c r="B113" s="33" t="s">
        <v>338</v>
      </c>
      <c r="C113" s="34" t="s">
        <v>259</v>
      </c>
      <c r="D113" s="35">
        <v>45</v>
      </c>
      <c r="E113" s="35">
        <v>47</v>
      </c>
      <c r="F113" s="35">
        <v>2</v>
      </c>
      <c r="G113" s="35">
        <v>11</v>
      </c>
      <c r="H113" s="35">
        <v>13</v>
      </c>
    </row>
    <row r="114" spans="1:9" s="36" customFormat="1" ht="11.5">
      <c r="A114" s="34"/>
      <c r="B114" s="33" t="s">
        <v>339</v>
      </c>
      <c r="C114" s="37" t="s">
        <v>259</v>
      </c>
      <c r="D114" s="35">
        <v>4805</v>
      </c>
      <c r="E114" s="35">
        <v>5193</v>
      </c>
      <c r="F114" s="35">
        <v>388</v>
      </c>
      <c r="G114" s="35">
        <v>1130</v>
      </c>
      <c r="H114" s="35">
        <v>1518</v>
      </c>
    </row>
    <row r="115" spans="1:9" s="2" customFormat="1" ht="11.5">
      <c r="A115" s="5"/>
      <c r="D115" s="5"/>
      <c r="E115" s="8"/>
      <c r="F115" s="8"/>
      <c r="G115" s="8"/>
      <c r="H115" s="8"/>
      <c r="I115" s="8"/>
    </row>
    <row r="116" spans="1:9" s="2" customFormat="1" ht="11.5">
      <c r="A116" s="5"/>
      <c r="D116" s="5"/>
      <c r="E116" s="8"/>
      <c r="F116" s="8"/>
      <c r="G116" s="8"/>
      <c r="H116" s="8"/>
      <c r="I116" s="8"/>
    </row>
    <row r="117" spans="1:9" s="2" customFormat="1" ht="11.5">
      <c r="A117" s="5"/>
      <c r="D117" s="5"/>
      <c r="E117" s="18"/>
      <c r="F117" s="18"/>
      <c r="G117" s="18"/>
      <c r="H117" s="18"/>
      <c r="I117" s="18"/>
    </row>
  </sheetData>
  <mergeCells count="9">
    <mergeCell ref="A9:B9"/>
    <mergeCell ref="A10:B10"/>
    <mergeCell ref="A11:B11"/>
    <mergeCell ref="A1:B1"/>
    <mergeCell ref="A2:B2"/>
    <mergeCell ref="A5:H5"/>
    <mergeCell ref="A6:H6"/>
    <mergeCell ref="A4:H4"/>
    <mergeCell ref="A3:B3"/>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6571-F3C4-4F6F-9CCB-F27848565572}">
  <dimension ref="A1:I117"/>
  <sheetViews>
    <sheetView zoomScale="115" zoomScaleNormal="115" workbookViewId="0">
      <selection activeCell="C1" sqref="C1"/>
    </sheetView>
  </sheetViews>
  <sheetFormatPr defaultColWidth="9.33203125" defaultRowHeight="11"/>
  <cols>
    <col min="1" max="1" width="10.77734375" style="13" customWidth="1"/>
    <col min="2" max="2" width="101.33203125" customWidth="1"/>
    <col min="3" max="3" width="20.109375" customWidth="1"/>
    <col min="4" max="4" width="20.77734375" style="13" customWidth="1"/>
    <col min="5" max="5" width="25.77734375" style="14" customWidth="1"/>
    <col min="6" max="6" width="22.33203125" style="14" customWidth="1"/>
    <col min="7" max="7" width="24.109375" style="14" customWidth="1"/>
    <col min="8" max="9" width="25.77734375" style="14" customWidth="1"/>
  </cols>
  <sheetData>
    <row r="1" spans="1:9" ht="14">
      <c r="A1" s="150" t="s">
        <v>344</v>
      </c>
      <c r="B1" s="150"/>
      <c r="C1" s="117"/>
      <c r="D1" s="14"/>
      <c r="I1"/>
    </row>
    <row r="2" spans="1:9">
      <c r="A2" s="165"/>
      <c r="B2" s="165"/>
      <c r="C2" s="117"/>
      <c r="D2" s="14"/>
      <c r="I2"/>
    </row>
    <row r="3" spans="1:9">
      <c r="A3" s="149"/>
      <c r="B3" s="149"/>
      <c r="C3" s="115"/>
      <c r="D3" s="94"/>
      <c r="E3" s="94"/>
      <c r="F3" s="94"/>
      <c r="G3" s="94"/>
      <c r="H3" s="94"/>
      <c r="I3"/>
    </row>
    <row r="4" spans="1:9" s="2" customFormat="1" ht="32.25" customHeight="1">
      <c r="A4" s="148" t="s">
        <v>244</v>
      </c>
      <c r="B4" s="148"/>
      <c r="C4" s="148"/>
      <c r="D4" s="148"/>
      <c r="E4" s="148"/>
      <c r="F4" s="148"/>
      <c r="G4" s="148"/>
      <c r="H4" s="148"/>
    </row>
    <row r="5" spans="1:9" s="2" customFormat="1" ht="15" customHeight="1">
      <c r="A5" s="147" t="s">
        <v>245</v>
      </c>
      <c r="B5" s="147"/>
      <c r="C5" s="147"/>
      <c r="D5" s="147"/>
      <c r="E5" s="147"/>
      <c r="F5" s="147"/>
      <c r="G5" s="147"/>
      <c r="H5" s="147"/>
    </row>
    <row r="6" spans="1:9" s="2" customFormat="1" ht="12" customHeight="1">
      <c r="A6" s="147" t="s">
        <v>246</v>
      </c>
      <c r="B6" s="147"/>
      <c r="C6" s="147"/>
      <c r="D6" s="147"/>
      <c r="E6" s="147"/>
      <c r="F6" s="147"/>
      <c r="G6" s="147"/>
      <c r="H6" s="147"/>
    </row>
    <row r="7" spans="1:9" s="2" customFormat="1" ht="11.5" customHeight="1">
      <c r="A7" s="95"/>
      <c r="B7" s="95"/>
      <c r="C7" s="95"/>
      <c r="D7" s="95"/>
      <c r="E7" s="95"/>
      <c r="F7" s="95"/>
      <c r="G7" s="95"/>
      <c r="H7" s="95"/>
    </row>
    <row r="8" spans="1:9" s="2" customFormat="1" ht="11.5" customHeight="1">
      <c r="A8" s="91"/>
      <c r="B8" s="91"/>
      <c r="C8" s="91"/>
      <c r="D8" s="91"/>
      <c r="E8" s="91"/>
      <c r="F8" s="91"/>
      <c r="G8" s="91"/>
      <c r="H8" s="91"/>
    </row>
    <row r="9" spans="1:9" ht="46">
      <c r="A9" s="163" t="s">
        <v>247</v>
      </c>
      <c r="B9" s="164"/>
      <c r="C9" s="51"/>
      <c r="D9" s="52" t="s">
        <v>248</v>
      </c>
      <c r="E9" s="52" t="s">
        <v>249</v>
      </c>
      <c r="F9" s="52" t="s">
        <v>250</v>
      </c>
      <c r="G9" s="52" t="s">
        <v>251</v>
      </c>
      <c r="H9" s="53" t="s">
        <v>252</v>
      </c>
      <c r="I9"/>
    </row>
    <row r="10" spans="1:9" s="29" customFormat="1" ht="11.5">
      <c r="A10" s="153" t="s">
        <v>253</v>
      </c>
      <c r="B10" s="154"/>
      <c r="C10" s="49"/>
      <c r="D10" s="50">
        <f>SUM(Table69412[Environmental Employment in 2019
'[A'] ])</f>
        <v>226164</v>
      </c>
      <c r="E10" s="50">
        <f>SUM(Table69412[Environmental Employment in 2029
'[B']])</f>
        <v>248158</v>
      </c>
      <c r="F10" s="50">
        <f>+SUM(Table69412[Expansion Demand by 2029
'[C=B-A']])</f>
        <v>21994</v>
      </c>
      <c r="G10" s="50">
        <f>+SUM(Table69412[Replacement Demand by 2029
'[D']])</f>
        <v>68133</v>
      </c>
      <c r="H10" s="50">
        <f>+SUM(Table69412[Net Hiring Requirements by 2029
'[E=C+D']])</f>
        <v>90127</v>
      </c>
    </row>
    <row r="11" spans="1:9" s="29" customFormat="1" ht="11.5">
      <c r="A11" s="155" t="s">
        <v>254</v>
      </c>
      <c r="B11" s="156"/>
      <c r="C11" s="30"/>
      <c r="D11" s="31">
        <f>SUMIF(Table69412[With Core Environmental Workers?], "Yes", Table69412[Environmental Employment in 2019
'[A'] ])</f>
        <v>104974</v>
      </c>
      <c r="E11" s="31">
        <f>SUMIF(Table69412[With Core Environmental Workers?], "Yes", Table69412[Environmental Employment in 2029
'[B']])</f>
        <v>115680</v>
      </c>
      <c r="F11" s="31">
        <f>SUMIF(Table69412[With Core Environmental Workers?], "Yes", Table69412[Expansion Demand by 2029
'[C=B-A']])</f>
        <v>10706</v>
      </c>
      <c r="G11" s="31">
        <f>SUMIF(Table69412[With Core Environmental Workers?], "Yes", Table69412[Replacement Demand by 2029
'[D']])</f>
        <v>32573</v>
      </c>
      <c r="H11" s="31">
        <f>SUMIF(Table69412[With Core Environmental Workers?], "Yes", Table69412[Net Hiring Requirements by 2029
'[E=C+D']])</f>
        <v>43279</v>
      </c>
    </row>
    <row r="12" spans="1:9">
      <c r="A12" s="117"/>
      <c r="C12" s="117"/>
      <c r="D12" s="14">
        <v>0</v>
      </c>
      <c r="E12" s="14">
        <v>0</v>
      </c>
      <c r="F12" s="14">
        <v>0</v>
      </c>
      <c r="G12" s="14">
        <v>0</v>
      </c>
      <c r="H12" s="14">
        <v>0</v>
      </c>
      <c r="I12"/>
    </row>
    <row r="13" spans="1:9" s="2" customFormat="1" ht="46">
      <c r="A13" s="25" t="s">
        <v>60</v>
      </c>
      <c r="B13" s="24" t="s">
        <v>59</v>
      </c>
      <c r="C13" s="25" t="s">
        <v>255</v>
      </c>
      <c r="D13" s="26" t="s">
        <v>248</v>
      </c>
      <c r="E13" s="26" t="s">
        <v>249</v>
      </c>
      <c r="F13" s="26" t="s">
        <v>250</v>
      </c>
      <c r="G13" s="26" t="s">
        <v>251</v>
      </c>
      <c r="H13" s="26" t="s">
        <v>252</v>
      </c>
    </row>
    <row r="14" spans="1:9" s="36" customFormat="1" ht="11.5">
      <c r="A14" s="34" t="s">
        <v>169</v>
      </c>
      <c r="B14" s="33" t="s">
        <v>168</v>
      </c>
      <c r="C14" s="34" t="s">
        <v>256</v>
      </c>
      <c r="D14" s="35">
        <v>702</v>
      </c>
      <c r="E14" s="35">
        <v>801</v>
      </c>
      <c r="F14" s="35">
        <v>99</v>
      </c>
      <c r="G14" s="35">
        <v>370</v>
      </c>
      <c r="H14" s="35">
        <v>469</v>
      </c>
    </row>
    <row r="15" spans="1:9" s="36" customFormat="1" ht="11.5">
      <c r="A15" s="34" t="s">
        <v>257</v>
      </c>
      <c r="B15" s="33" t="s">
        <v>258</v>
      </c>
      <c r="C15" s="34" t="s">
        <v>259</v>
      </c>
      <c r="D15" s="35">
        <v>1463</v>
      </c>
      <c r="E15" s="35">
        <v>1646</v>
      </c>
      <c r="F15" s="35">
        <v>183</v>
      </c>
      <c r="G15" s="35">
        <v>764</v>
      </c>
      <c r="H15" s="35">
        <v>947</v>
      </c>
    </row>
    <row r="16" spans="1:9" s="36" customFormat="1" ht="11.5">
      <c r="A16" s="34" t="s">
        <v>82</v>
      </c>
      <c r="B16" s="33" t="s">
        <v>81</v>
      </c>
      <c r="C16" s="34" t="s">
        <v>256</v>
      </c>
      <c r="D16" s="35">
        <v>6311</v>
      </c>
      <c r="E16" s="35">
        <v>7067</v>
      </c>
      <c r="F16" s="35">
        <v>756</v>
      </c>
      <c r="G16" s="35">
        <v>3225</v>
      </c>
      <c r="H16" s="35">
        <v>3981</v>
      </c>
    </row>
    <row r="17" spans="1:8" s="36" customFormat="1" ht="11.5">
      <c r="A17" s="34" t="s">
        <v>208</v>
      </c>
      <c r="B17" s="33" t="s">
        <v>207</v>
      </c>
      <c r="C17" s="34" t="s">
        <v>256</v>
      </c>
      <c r="D17" s="35">
        <v>671</v>
      </c>
      <c r="E17" s="35">
        <v>746</v>
      </c>
      <c r="F17" s="35">
        <v>75</v>
      </c>
      <c r="G17" s="35">
        <v>348</v>
      </c>
      <c r="H17" s="35">
        <v>423</v>
      </c>
    </row>
    <row r="18" spans="1:8" s="36" customFormat="1" ht="11.5">
      <c r="A18" s="34" t="s">
        <v>127</v>
      </c>
      <c r="B18" s="33" t="s">
        <v>126</v>
      </c>
      <c r="C18" s="34" t="s">
        <v>256</v>
      </c>
      <c r="D18" s="35">
        <v>2177</v>
      </c>
      <c r="E18" s="35">
        <v>2248</v>
      </c>
      <c r="F18" s="35">
        <v>71</v>
      </c>
      <c r="G18" s="35">
        <v>1083</v>
      </c>
      <c r="H18" s="35">
        <v>1154</v>
      </c>
    </row>
    <row r="19" spans="1:8" s="36" customFormat="1" ht="11.5">
      <c r="A19" s="34" t="s">
        <v>260</v>
      </c>
      <c r="B19" s="33" t="s">
        <v>261</v>
      </c>
      <c r="C19" s="34" t="s">
        <v>259</v>
      </c>
      <c r="D19" s="35">
        <v>1965</v>
      </c>
      <c r="E19" s="35">
        <v>2188</v>
      </c>
      <c r="F19" s="35">
        <v>223</v>
      </c>
      <c r="G19" s="35">
        <v>774</v>
      </c>
      <c r="H19" s="35">
        <v>997</v>
      </c>
    </row>
    <row r="20" spans="1:8" s="36" customFormat="1" ht="11.5">
      <c r="A20" s="34" t="s">
        <v>262</v>
      </c>
      <c r="B20" s="33" t="s">
        <v>263</v>
      </c>
      <c r="C20" s="34" t="s">
        <v>259</v>
      </c>
      <c r="D20" s="35">
        <v>826</v>
      </c>
      <c r="E20" s="35">
        <v>916</v>
      </c>
      <c r="F20" s="35">
        <v>90</v>
      </c>
      <c r="G20" s="35">
        <v>338</v>
      </c>
      <c r="H20" s="35">
        <v>428</v>
      </c>
    </row>
    <row r="21" spans="1:8" s="36" customFormat="1" ht="11.5">
      <c r="A21" s="34" t="s">
        <v>264</v>
      </c>
      <c r="B21" s="33" t="s">
        <v>265</v>
      </c>
      <c r="C21" s="34" t="s">
        <v>259</v>
      </c>
      <c r="D21" s="35">
        <v>1118</v>
      </c>
      <c r="E21" s="35">
        <v>1247</v>
      </c>
      <c r="F21" s="35">
        <v>129</v>
      </c>
      <c r="G21" s="35">
        <v>457</v>
      </c>
      <c r="H21" s="35">
        <v>586</v>
      </c>
    </row>
    <row r="22" spans="1:8" s="36" customFormat="1" ht="11.5">
      <c r="A22" s="34" t="s">
        <v>199</v>
      </c>
      <c r="B22" s="33" t="s">
        <v>198</v>
      </c>
      <c r="C22" s="34" t="s">
        <v>256</v>
      </c>
      <c r="D22" s="35">
        <v>2649</v>
      </c>
      <c r="E22" s="35">
        <v>2950</v>
      </c>
      <c r="F22" s="35">
        <v>301</v>
      </c>
      <c r="G22" s="35">
        <v>906</v>
      </c>
      <c r="H22" s="35">
        <v>1207</v>
      </c>
    </row>
    <row r="23" spans="1:8" s="36" customFormat="1" ht="11.5">
      <c r="A23" s="34" t="s">
        <v>166</v>
      </c>
      <c r="B23" s="33" t="s">
        <v>165</v>
      </c>
      <c r="C23" s="34" t="s">
        <v>256</v>
      </c>
      <c r="D23" s="35">
        <v>1080</v>
      </c>
      <c r="E23" s="35">
        <v>1200</v>
      </c>
      <c r="F23" s="35">
        <v>120</v>
      </c>
      <c r="G23" s="35">
        <v>370</v>
      </c>
      <c r="H23" s="35">
        <v>490</v>
      </c>
    </row>
    <row r="24" spans="1:8" s="36" customFormat="1" ht="11.5">
      <c r="A24" s="34" t="s">
        <v>115</v>
      </c>
      <c r="B24" s="33" t="s">
        <v>114</v>
      </c>
      <c r="C24" s="34" t="s">
        <v>256</v>
      </c>
      <c r="D24" s="35">
        <v>2402</v>
      </c>
      <c r="E24" s="35">
        <v>2635</v>
      </c>
      <c r="F24" s="35">
        <v>233</v>
      </c>
      <c r="G24" s="35">
        <v>813</v>
      </c>
      <c r="H24" s="35">
        <v>1046</v>
      </c>
    </row>
    <row r="25" spans="1:8" s="36" customFormat="1" ht="11.5">
      <c r="A25" s="34" t="s">
        <v>193</v>
      </c>
      <c r="B25" s="33" t="s">
        <v>192</v>
      </c>
      <c r="C25" s="34" t="s">
        <v>256</v>
      </c>
      <c r="D25" s="35">
        <v>254</v>
      </c>
      <c r="E25" s="35">
        <v>284</v>
      </c>
      <c r="F25" s="35">
        <v>30</v>
      </c>
      <c r="G25" s="35">
        <v>89</v>
      </c>
      <c r="H25" s="35">
        <v>119</v>
      </c>
    </row>
    <row r="26" spans="1:8" s="36" customFormat="1" ht="11.5">
      <c r="A26" s="34" t="s">
        <v>205</v>
      </c>
      <c r="B26" s="33" t="s">
        <v>204</v>
      </c>
      <c r="C26" s="34" t="s">
        <v>256</v>
      </c>
      <c r="D26" s="35">
        <v>2220</v>
      </c>
      <c r="E26" s="35">
        <v>2484</v>
      </c>
      <c r="F26" s="35">
        <v>264</v>
      </c>
      <c r="G26" s="35">
        <v>527</v>
      </c>
      <c r="H26" s="35">
        <v>791</v>
      </c>
    </row>
    <row r="27" spans="1:8" s="36" customFormat="1" ht="11.5">
      <c r="A27" s="34" t="s">
        <v>178</v>
      </c>
      <c r="B27" s="33" t="s">
        <v>177</v>
      </c>
      <c r="C27" s="34" t="s">
        <v>256</v>
      </c>
      <c r="D27" s="35">
        <v>230</v>
      </c>
      <c r="E27" s="35">
        <v>262</v>
      </c>
      <c r="F27" s="35">
        <v>32</v>
      </c>
      <c r="G27" s="35">
        <v>93</v>
      </c>
      <c r="H27" s="35">
        <v>125</v>
      </c>
    </row>
    <row r="28" spans="1:8" s="36" customFormat="1" ht="11.5">
      <c r="A28" s="34" t="s">
        <v>112</v>
      </c>
      <c r="B28" s="33" t="s">
        <v>111</v>
      </c>
      <c r="C28" s="34" t="s">
        <v>256</v>
      </c>
      <c r="D28" s="35">
        <v>844</v>
      </c>
      <c r="E28" s="35">
        <v>962</v>
      </c>
      <c r="F28" s="35">
        <v>118</v>
      </c>
      <c r="G28" s="35">
        <v>342</v>
      </c>
      <c r="H28" s="35">
        <v>460</v>
      </c>
    </row>
    <row r="29" spans="1:8" s="36" customFormat="1" ht="11.5">
      <c r="A29" s="34" t="s">
        <v>130</v>
      </c>
      <c r="B29" s="33" t="s">
        <v>129</v>
      </c>
      <c r="C29" s="34" t="s">
        <v>256</v>
      </c>
      <c r="D29" s="35">
        <v>64</v>
      </c>
      <c r="E29" s="35">
        <v>72</v>
      </c>
      <c r="F29" s="35">
        <v>8</v>
      </c>
      <c r="G29" s="35">
        <v>28</v>
      </c>
      <c r="H29" s="35">
        <v>36</v>
      </c>
    </row>
    <row r="30" spans="1:8" s="36" customFormat="1" ht="11.5">
      <c r="A30" s="34" t="s">
        <v>226</v>
      </c>
      <c r="B30" s="33" t="s">
        <v>225</v>
      </c>
      <c r="C30" s="34" t="s">
        <v>256</v>
      </c>
      <c r="D30" s="35">
        <v>561</v>
      </c>
      <c r="E30" s="35">
        <v>642</v>
      </c>
      <c r="F30" s="35">
        <v>81</v>
      </c>
      <c r="G30" s="35">
        <v>218</v>
      </c>
      <c r="H30" s="35">
        <v>299</v>
      </c>
    </row>
    <row r="31" spans="1:8" s="36" customFormat="1" ht="11.5">
      <c r="A31" s="34" t="s">
        <v>211</v>
      </c>
      <c r="B31" s="33" t="s">
        <v>210</v>
      </c>
      <c r="C31" s="34" t="s">
        <v>256</v>
      </c>
      <c r="D31" s="35">
        <v>21</v>
      </c>
      <c r="E31" s="35">
        <v>24</v>
      </c>
      <c r="F31" s="35">
        <v>3</v>
      </c>
      <c r="G31" s="35">
        <v>10</v>
      </c>
      <c r="H31" s="35">
        <v>13</v>
      </c>
    </row>
    <row r="32" spans="1:8" s="36" customFormat="1" ht="11.5">
      <c r="A32" s="34" t="s">
        <v>124</v>
      </c>
      <c r="B32" s="33" t="s">
        <v>123</v>
      </c>
      <c r="C32" s="34" t="s">
        <v>256</v>
      </c>
      <c r="D32" s="35">
        <v>163</v>
      </c>
      <c r="E32" s="35">
        <v>186</v>
      </c>
      <c r="F32" s="35">
        <v>23</v>
      </c>
      <c r="G32" s="35">
        <v>89</v>
      </c>
      <c r="H32" s="35">
        <v>112</v>
      </c>
    </row>
    <row r="33" spans="1:8" s="36" customFormat="1" ht="11.5">
      <c r="A33" s="34" t="s">
        <v>229</v>
      </c>
      <c r="B33" s="33" t="s">
        <v>228</v>
      </c>
      <c r="C33" s="34" t="s">
        <v>256</v>
      </c>
      <c r="D33" s="35">
        <v>1190</v>
      </c>
      <c r="E33" s="35">
        <v>1310</v>
      </c>
      <c r="F33" s="35">
        <v>120</v>
      </c>
      <c r="G33" s="35">
        <v>348</v>
      </c>
      <c r="H33" s="35">
        <v>468</v>
      </c>
    </row>
    <row r="34" spans="1:8" s="36" customFormat="1" ht="11.5">
      <c r="A34" s="34" t="s">
        <v>266</v>
      </c>
      <c r="B34" s="33" t="s">
        <v>267</v>
      </c>
      <c r="C34" s="34" t="s">
        <v>259</v>
      </c>
      <c r="D34" s="35">
        <v>3258</v>
      </c>
      <c r="E34" s="35">
        <v>3545</v>
      </c>
      <c r="F34" s="35">
        <v>287</v>
      </c>
      <c r="G34" s="35">
        <v>1283</v>
      </c>
      <c r="H34" s="35">
        <v>1570</v>
      </c>
    </row>
    <row r="35" spans="1:8" s="36" customFormat="1" ht="11.5">
      <c r="A35" s="34" t="s">
        <v>160</v>
      </c>
      <c r="B35" s="33" t="s">
        <v>268</v>
      </c>
      <c r="C35" s="34" t="s">
        <v>256</v>
      </c>
      <c r="D35" s="35">
        <v>4449</v>
      </c>
      <c r="E35" s="35">
        <v>4662</v>
      </c>
      <c r="F35" s="35">
        <v>213</v>
      </c>
      <c r="G35" s="35">
        <v>1239</v>
      </c>
      <c r="H35" s="35">
        <v>1452</v>
      </c>
    </row>
    <row r="36" spans="1:8" s="36" customFormat="1" ht="11.5">
      <c r="A36" s="34" t="s">
        <v>220</v>
      </c>
      <c r="B36" s="33" t="s">
        <v>219</v>
      </c>
      <c r="C36" s="34" t="s">
        <v>256</v>
      </c>
      <c r="D36" s="35">
        <v>989</v>
      </c>
      <c r="E36" s="35">
        <v>1092</v>
      </c>
      <c r="F36" s="35">
        <v>103</v>
      </c>
      <c r="G36" s="35">
        <v>420</v>
      </c>
      <c r="H36" s="35">
        <v>523</v>
      </c>
    </row>
    <row r="37" spans="1:8" s="36" customFormat="1" ht="11.5">
      <c r="A37" s="34" t="s">
        <v>269</v>
      </c>
      <c r="B37" s="33" t="s">
        <v>270</v>
      </c>
      <c r="C37" s="34" t="s">
        <v>259</v>
      </c>
      <c r="D37" s="35">
        <v>912</v>
      </c>
      <c r="E37" s="35">
        <v>1012</v>
      </c>
      <c r="F37" s="35">
        <v>100</v>
      </c>
      <c r="G37" s="35">
        <v>349</v>
      </c>
      <c r="H37" s="35">
        <v>449</v>
      </c>
    </row>
    <row r="38" spans="1:8" s="36" customFormat="1" ht="11.5">
      <c r="A38" s="34" t="s">
        <v>271</v>
      </c>
      <c r="B38" s="33" t="s">
        <v>272</v>
      </c>
      <c r="C38" s="34" t="s">
        <v>259</v>
      </c>
      <c r="D38" s="35">
        <v>1208</v>
      </c>
      <c r="E38" s="35">
        <v>1231</v>
      </c>
      <c r="F38" s="35">
        <v>23</v>
      </c>
      <c r="G38" s="35">
        <v>502</v>
      </c>
      <c r="H38" s="35">
        <v>525</v>
      </c>
    </row>
    <row r="39" spans="1:8" s="36" customFormat="1" ht="11.5">
      <c r="A39" s="34" t="s">
        <v>175</v>
      </c>
      <c r="B39" s="33" t="s">
        <v>174</v>
      </c>
      <c r="C39" s="34" t="s">
        <v>256</v>
      </c>
      <c r="D39" s="35">
        <v>2898</v>
      </c>
      <c r="E39" s="35">
        <v>2871</v>
      </c>
      <c r="F39" s="35">
        <v>-27</v>
      </c>
      <c r="G39" s="35">
        <v>1003</v>
      </c>
      <c r="H39" s="35">
        <v>976</v>
      </c>
    </row>
    <row r="40" spans="1:8" s="36" customFormat="1" ht="11.5">
      <c r="A40" s="34" t="s">
        <v>88</v>
      </c>
      <c r="B40" s="33" t="s">
        <v>87</v>
      </c>
      <c r="C40" s="34" t="s">
        <v>256</v>
      </c>
      <c r="D40" s="35">
        <v>2461</v>
      </c>
      <c r="E40" s="35">
        <v>2648</v>
      </c>
      <c r="F40" s="35">
        <v>187</v>
      </c>
      <c r="G40" s="35">
        <v>886</v>
      </c>
      <c r="H40" s="35">
        <v>1073</v>
      </c>
    </row>
    <row r="41" spans="1:8" s="36" customFormat="1" ht="11.5">
      <c r="A41" s="34" t="s">
        <v>273</v>
      </c>
      <c r="B41" s="33" t="s">
        <v>274</v>
      </c>
      <c r="C41" s="34" t="s">
        <v>259</v>
      </c>
      <c r="D41" s="35">
        <v>2789</v>
      </c>
      <c r="E41" s="35">
        <v>3120</v>
      </c>
      <c r="F41" s="35">
        <v>331</v>
      </c>
      <c r="G41" s="35">
        <v>801</v>
      </c>
      <c r="H41" s="35">
        <v>1132</v>
      </c>
    </row>
    <row r="42" spans="1:8" s="36" customFormat="1" ht="11.5">
      <c r="A42" s="34" t="s">
        <v>238</v>
      </c>
      <c r="B42" s="33" t="s">
        <v>237</v>
      </c>
      <c r="C42" s="34" t="s">
        <v>256</v>
      </c>
      <c r="D42" s="35">
        <v>751</v>
      </c>
      <c r="E42" s="35">
        <v>840</v>
      </c>
      <c r="F42" s="35">
        <v>89</v>
      </c>
      <c r="G42" s="35">
        <v>164</v>
      </c>
      <c r="H42" s="35">
        <v>253</v>
      </c>
    </row>
    <row r="43" spans="1:8" s="36" customFormat="1" ht="11.5">
      <c r="A43" s="34" t="s">
        <v>187</v>
      </c>
      <c r="B43" s="33" t="s">
        <v>186</v>
      </c>
      <c r="C43" s="34" t="s">
        <v>256</v>
      </c>
      <c r="D43" s="35">
        <v>2813</v>
      </c>
      <c r="E43" s="35">
        <v>3157</v>
      </c>
      <c r="F43" s="35">
        <v>344</v>
      </c>
      <c r="G43" s="35">
        <v>916</v>
      </c>
      <c r="H43" s="35">
        <v>1260</v>
      </c>
    </row>
    <row r="44" spans="1:8" s="36" customFormat="1" ht="11.5">
      <c r="A44" s="34" t="s">
        <v>275</v>
      </c>
      <c r="B44" s="33" t="s">
        <v>276</v>
      </c>
      <c r="C44" s="34" t="s">
        <v>259</v>
      </c>
      <c r="D44" s="35">
        <v>2542</v>
      </c>
      <c r="E44" s="35">
        <v>2835</v>
      </c>
      <c r="F44" s="35">
        <v>293</v>
      </c>
      <c r="G44" s="35">
        <v>495</v>
      </c>
      <c r="H44" s="35">
        <v>788</v>
      </c>
    </row>
    <row r="45" spans="1:8" s="36" customFormat="1" ht="11.5">
      <c r="A45" s="34" t="s">
        <v>277</v>
      </c>
      <c r="B45" s="33" t="s">
        <v>278</v>
      </c>
      <c r="C45" s="34" t="s">
        <v>259</v>
      </c>
      <c r="D45" s="35">
        <v>811</v>
      </c>
      <c r="E45" s="35">
        <v>887</v>
      </c>
      <c r="F45" s="35">
        <v>76</v>
      </c>
      <c r="G45" s="35">
        <v>254</v>
      </c>
      <c r="H45" s="35">
        <v>330</v>
      </c>
    </row>
    <row r="46" spans="1:8" s="36" customFormat="1" ht="11.5">
      <c r="A46" s="34" t="s">
        <v>172</v>
      </c>
      <c r="B46" s="33" t="s">
        <v>171</v>
      </c>
      <c r="C46" s="34" t="s">
        <v>256</v>
      </c>
      <c r="D46" s="35">
        <v>14693</v>
      </c>
      <c r="E46" s="35">
        <v>16202</v>
      </c>
      <c r="F46" s="35">
        <v>1509</v>
      </c>
      <c r="G46" s="35">
        <v>5185</v>
      </c>
      <c r="H46" s="35">
        <v>6694</v>
      </c>
    </row>
    <row r="47" spans="1:8" s="36" customFormat="1" ht="11.5">
      <c r="A47" s="34" t="s">
        <v>279</v>
      </c>
      <c r="B47" s="33" t="s">
        <v>280</v>
      </c>
      <c r="C47" s="34" t="s">
        <v>259</v>
      </c>
      <c r="D47" s="35">
        <v>790</v>
      </c>
      <c r="E47" s="35">
        <v>871</v>
      </c>
      <c r="F47" s="35">
        <v>81</v>
      </c>
      <c r="G47" s="35">
        <v>266</v>
      </c>
      <c r="H47" s="35">
        <v>347</v>
      </c>
    </row>
    <row r="48" spans="1:8" s="36" customFormat="1" ht="11.5">
      <c r="A48" s="34" t="s">
        <v>281</v>
      </c>
      <c r="B48" s="33" t="s">
        <v>282</v>
      </c>
      <c r="C48" s="34" t="s">
        <v>259</v>
      </c>
      <c r="D48" s="35">
        <v>1720</v>
      </c>
      <c r="E48" s="35">
        <v>1855</v>
      </c>
      <c r="F48" s="35">
        <v>135</v>
      </c>
      <c r="G48" s="35">
        <v>567</v>
      </c>
      <c r="H48" s="35">
        <v>702</v>
      </c>
    </row>
    <row r="49" spans="1:8" s="36" customFormat="1" ht="11.5">
      <c r="A49" s="34" t="s">
        <v>283</v>
      </c>
      <c r="B49" s="33" t="s">
        <v>284</v>
      </c>
      <c r="C49" s="34" t="s">
        <v>259</v>
      </c>
      <c r="D49" s="35">
        <v>2803</v>
      </c>
      <c r="E49" s="35">
        <v>3127</v>
      </c>
      <c r="F49" s="35">
        <v>324</v>
      </c>
      <c r="G49" s="35">
        <v>1434</v>
      </c>
      <c r="H49" s="35">
        <v>1758</v>
      </c>
    </row>
    <row r="50" spans="1:8" s="36" customFormat="1" ht="11.5">
      <c r="A50" s="34" t="s">
        <v>94</v>
      </c>
      <c r="B50" s="33" t="s">
        <v>93</v>
      </c>
      <c r="C50" s="34" t="s">
        <v>256</v>
      </c>
      <c r="D50" s="35">
        <v>1072</v>
      </c>
      <c r="E50" s="35">
        <v>1204</v>
      </c>
      <c r="F50" s="35">
        <v>132</v>
      </c>
      <c r="G50" s="35">
        <v>311</v>
      </c>
      <c r="H50" s="35">
        <v>443</v>
      </c>
    </row>
    <row r="51" spans="1:8" s="36" customFormat="1" ht="11.5">
      <c r="A51" s="34" t="s">
        <v>67</v>
      </c>
      <c r="B51" s="33" t="s">
        <v>66</v>
      </c>
      <c r="C51" s="34" t="s">
        <v>256</v>
      </c>
      <c r="D51" s="35">
        <v>177</v>
      </c>
      <c r="E51" s="35">
        <v>200</v>
      </c>
      <c r="F51" s="35">
        <v>23</v>
      </c>
      <c r="G51" s="35">
        <v>54</v>
      </c>
      <c r="H51" s="35">
        <v>77</v>
      </c>
    </row>
    <row r="52" spans="1:8" s="36" customFormat="1" ht="11.5">
      <c r="A52" s="34" t="s">
        <v>133</v>
      </c>
      <c r="B52" s="33" t="s">
        <v>132</v>
      </c>
      <c r="C52" s="34" t="s">
        <v>256</v>
      </c>
      <c r="D52" s="35">
        <v>1046</v>
      </c>
      <c r="E52" s="35">
        <v>1183</v>
      </c>
      <c r="F52" s="35">
        <v>137</v>
      </c>
      <c r="G52" s="35">
        <v>259</v>
      </c>
      <c r="H52" s="35">
        <v>396</v>
      </c>
    </row>
    <row r="53" spans="1:8" s="36" customFormat="1" ht="11.5">
      <c r="A53" s="34" t="s">
        <v>64</v>
      </c>
      <c r="B53" s="33" t="s">
        <v>63</v>
      </c>
      <c r="C53" s="34" t="s">
        <v>256</v>
      </c>
      <c r="D53" s="35">
        <v>431</v>
      </c>
      <c r="E53" s="35">
        <v>486</v>
      </c>
      <c r="F53" s="35">
        <v>55</v>
      </c>
      <c r="G53" s="35">
        <v>104</v>
      </c>
      <c r="H53" s="35">
        <v>159</v>
      </c>
    </row>
    <row r="54" spans="1:8" s="36" customFormat="1" ht="11.5">
      <c r="A54" s="34" t="s">
        <v>73</v>
      </c>
      <c r="B54" s="33" t="s">
        <v>72</v>
      </c>
      <c r="C54" s="34" t="s">
        <v>256</v>
      </c>
      <c r="D54" s="35">
        <v>12508</v>
      </c>
      <c r="E54" s="35">
        <v>13957</v>
      </c>
      <c r="F54" s="35">
        <v>1449</v>
      </c>
      <c r="G54" s="35">
        <v>2504</v>
      </c>
      <c r="H54" s="35">
        <v>3953</v>
      </c>
    </row>
    <row r="55" spans="1:8" s="36" customFormat="1" ht="11.5">
      <c r="A55" s="34" t="s">
        <v>145</v>
      </c>
      <c r="B55" s="33" t="s">
        <v>144</v>
      </c>
      <c r="C55" s="34" t="s">
        <v>256</v>
      </c>
      <c r="D55" s="35">
        <v>3730</v>
      </c>
      <c r="E55" s="35">
        <v>4042</v>
      </c>
      <c r="F55" s="35">
        <v>312</v>
      </c>
      <c r="G55" s="35">
        <v>983</v>
      </c>
      <c r="H55" s="35">
        <v>1295</v>
      </c>
    </row>
    <row r="56" spans="1:8" s="36" customFormat="1" ht="11.5">
      <c r="A56" s="34" t="s">
        <v>154</v>
      </c>
      <c r="B56" s="33" t="s">
        <v>153</v>
      </c>
      <c r="C56" s="34" t="s">
        <v>256</v>
      </c>
      <c r="D56" s="35">
        <v>3067</v>
      </c>
      <c r="E56" s="35">
        <v>3374</v>
      </c>
      <c r="F56" s="35">
        <v>307</v>
      </c>
      <c r="G56" s="35">
        <v>755</v>
      </c>
      <c r="H56" s="35">
        <v>1062</v>
      </c>
    </row>
    <row r="57" spans="1:8" s="36" customFormat="1" ht="11.5">
      <c r="A57" s="34" t="s">
        <v>109</v>
      </c>
      <c r="B57" s="33" t="s">
        <v>108</v>
      </c>
      <c r="C57" s="34" t="s">
        <v>256</v>
      </c>
      <c r="D57" s="35">
        <v>1016</v>
      </c>
      <c r="E57" s="35">
        <v>1114</v>
      </c>
      <c r="F57" s="35">
        <v>98</v>
      </c>
      <c r="G57" s="35">
        <v>280</v>
      </c>
      <c r="H57" s="35">
        <v>378</v>
      </c>
    </row>
    <row r="58" spans="1:8" s="36" customFormat="1" ht="11.5">
      <c r="A58" s="34" t="s">
        <v>157</v>
      </c>
      <c r="B58" s="33" t="s">
        <v>156</v>
      </c>
      <c r="C58" s="34" t="s">
        <v>256</v>
      </c>
      <c r="D58" s="35">
        <v>1140</v>
      </c>
      <c r="E58" s="35">
        <v>1213</v>
      </c>
      <c r="F58" s="35">
        <v>73</v>
      </c>
      <c r="G58" s="35">
        <v>252</v>
      </c>
      <c r="H58" s="35">
        <v>325</v>
      </c>
    </row>
    <row r="59" spans="1:8" s="36" customFormat="1" ht="11.5">
      <c r="A59" s="34" t="s">
        <v>85</v>
      </c>
      <c r="B59" s="33" t="s">
        <v>84</v>
      </c>
      <c r="C59" s="34" t="s">
        <v>256</v>
      </c>
      <c r="D59" s="35">
        <v>355</v>
      </c>
      <c r="E59" s="35">
        <v>400</v>
      </c>
      <c r="F59" s="35">
        <v>45</v>
      </c>
      <c r="G59" s="35">
        <v>81</v>
      </c>
      <c r="H59" s="35">
        <v>126</v>
      </c>
    </row>
    <row r="60" spans="1:8" s="36" customFormat="1" ht="11.5">
      <c r="A60" s="34" t="s">
        <v>106</v>
      </c>
      <c r="B60" s="33" t="s">
        <v>105</v>
      </c>
      <c r="C60" s="34" t="s">
        <v>256</v>
      </c>
      <c r="D60" s="35">
        <v>75</v>
      </c>
      <c r="E60" s="35">
        <v>84</v>
      </c>
      <c r="F60" s="35">
        <v>9</v>
      </c>
      <c r="G60" s="35">
        <v>20</v>
      </c>
      <c r="H60" s="35">
        <v>29</v>
      </c>
    </row>
    <row r="61" spans="1:8" s="36" customFormat="1" ht="11.5">
      <c r="A61" s="34" t="s">
        <v>103</v>
      </c>
      <c r="B61" s="33" t="s">
        <v>102</v>
      </c>
      <c r="C61" s="34" t="s">
        <v>256</v>
      </c>
      <c r="D61" s="35">
        <v>636</v>
      </c>
      <c r="E61" s="35">
        <v>713</v>
      </c>
      <c r="F61" s="35">
        <v>77</v>
      </c>
      <c r="G61" s="35">
        <v>201</v>
      </c>
      <c r="H61" s="35">
        <v>278</v>
      </c>
    </row>
    <row r="62" spans="1:8" s="36" customFormat="1" ht="11.5">
      <c r="A62" s="34" t="s">
        <v>151</v>
      </c>
      <c r="B62" s="33" t="s">
        <v>150</v>
      </c>
      <c r="C62" s="34" t="s">
        <v>256</v>
      </c>
      <c r="D62" s="35">
        <v>1057</v>
      </c>
      <c r="E62" s="35">
        <v>1186</v>
      </c>
      <c r="F62" s="35">
        <v>129</v>
      </c>
      <c r="G62" s="35">
        <v>312</v>
      </c>
      <c r="H62" s="35">
        <v>441</v>
      </c>
    </row>
    <row r="63" spans="1:8" s="36" customFormat="1" ht="11.5">
      <c r="A63" s="34" t="s">
        <v>163</v>
      </c>
      <c r="B63" s="33" t="s">
        <v>162</v>
      </c>
      <c r="C63" s="34" t="s">
        <v>256</v>
      </c>
      <c r="D63" s="35">
        <v>148</v>
      </c>
      <c r="E63" s="35">
        <v>167</v>
      </c>
      <c r="F63" s="35">
        <v>19</v>
      </c>
      <c r="G63" s="35">
        <v>45</v>
      </c>
      <c r="H63" s="35">
        <v>64</v>
      </c>
    </row>
    <row r="64" spans="1:8" s="36" customFormat="1" ht="11.5">
      <c r="A64" s="34" t="s">
        <v>97</v>
      </c>
      <c r="B64" s="33" t="s">
        <v>96</v>
      </c>
      <c r="C64" s="34" t="s">
        <v>256</v>
      </c>
      <c r="D64" s="35">
        <v>2603</v>
      </c>
      <c r="E64" s="35">
        <v>2935</v>
      </c>
      <c r="F64" s="35">
        <v>332</v>
      </c>
      <c r="G64" s="35">
        <v>849</v>
      </c>
      <c r="H64" s="35">
        <v>1181</v>
      </c>
    </row>
    <row r="65" spans="1:8" s="36" customFormat="1" ht="11.5">
      <c r="A65" s="34" t="s">
        <v>217</v>
      </c>
      <c r="B65" s="33" t="s">
        <v>216</v>
      </c>
      <c r="C65" s="34" t="s">
        <v>256</v>
      </c>
      <c r="D65" s="35">
        <v>277</v>
      </c>
      <c r="E65" s="35">
        <v>314</v>
      </c>
      <c r="F65" s="35">
        <v>37</v>
      </c>
      <c r="G65" s="35">
        <v>67</v>
      </c>
      <c r="H65" s="35">
        <v>104</v>
      </c>
    </row>
    <row r="66" spans="1:8" s="36" customFormat="1" ht="11.5">
      <c r="A66" s="34" t="s">
        <v>285</v>
      </c>
      <c r="B66" s="33" t="s">
        <v>286</v>
      </c>
      <c r="C66" s="34" t="s">
        <v>259</v>
      </c>
      <c r="D66" s="35">
        <v>6591</v>
      </c>
      <c r="E66" s="35">
        <v>7398</v>
      </c>
      <c r="F66" s="35">
        <v>807</v>
      </c>
      <c r="G66" s="35">
        <v>1770</v>
      </c>
      <c r="H66" s="35">
        <v>2577</v>
      </c>
    </row>
    <row r="67" spans="1:8" s="36" customFormat="1" ht="11.5">
      <c r="A67" s="34" t="s">
        <v>287</v>
      </c>
      <c r="B67" s="33" t="s">
        <v>288</v>
      </c>
      <c r="C67" s="34" t="s">
        <v>259</v>
      </c>
      <c r="D67" s="35">
        <v>1078</v>
      </c>
      <c r="E67" s="35">
        <v>1210</v>
      </c>
      <c r="F67" s="35">
        <v>132</v>
      </c>
      <c r="G67" s="35">
        <v>211</v>
      </c>
      <c r="H67" s="35">
        <v>343</v>
      </c>
    </row>
    <row r="68" spans="1:8" s="36" customFormat="1" ht="11.5">
      <c r="A68" s="34" t="s">
        <v>289</v>
      </c>
      <c r="B68" s="33" t="s">
        <v>290</v>
      </c>
      <c r="C68" s="34" t="s">
        <v>259</v>
      </c>
      <c r="D68" s="35">
        <v>711</v>
      </c>
      <c r="E68" s="35">
        <v>779</v>
      </c>
      <c r="F68" s="35">
        <v>68</v>
      </c>
      <c r="G68" s="35">
        <v>153</v>
      </c>
      <c r="H68" s="35">
        <v>221</v>
      </c>
    </row>
    <row r="69" spans="1:8" s="36" customFormat="1" ht="11.5">
      <c r="A69" s="34" t="s">
        <v>139</v>
      </c>
      <c r="B69" s="33" t="s">
        <v>138</v>
      </c>
      <c r="C69" s="34" t="s">
        <v>256</v>
      </c>
      <c r="D69" s="35">
        <v>622</v>
      </c>
      <c r="E69" s="35">
        <v>687</v>
      </c>
      <c r="F69" s="35">
        <v>65</v>
      </c>
      <c r="G69" s="35">
        <v>147</v>
      </c>
      <c r="H69" s="35">
        <v>212</v>
      </c>
    </row>
    <row r="70" spans="1:8" s="36" customFormat="1" ht="11.5">
      <c r="A70" s="34" t="s">
        <v>76</v>
      </c>
      <c r="B70" s="33" t="s">
        <v>75</v>
      </c>
      <c r="C70" s="34" t="s">
        <v>256</v>
      </c>
      <c r="D70" s="35">
        <v>443</v>
      </c>
      <c r="E70" s="35">
        <v>501</v>
      </c>
      <c r="F70" s="35">
        <v>58</v>
      </c>
      <c r="G70" s="35">
        <v>126</v>
      </c>
      <c r="H70" s="35">
        <v>184</v>
      </c>
    </row>
    <row r="71" spans="1:8" s="36" customFormat="1" ht="11.5">
      <c r="A71" s="34" t="s">
        <v>79</v>
      </c>
      <c r="B71" s="33" t="s">
        <v>78</v>
      </c>
      <c r="C71" s="34" t="s">
        <v>256</v>
      </c>
      <c r="D71" s="35">
        <v>515</v>
      </c>
      <c r="E71" s="35">
        <v>587</v>
      </c>
      <c r="F71" s="35">
        <v>72</v>
      </c>
      <c r="G71" s="35">
        <v>146</v>
      </c>
      <c r="H71" s="35">
        <v>218</v>
      </c>
    </row>
    <row r="72" spans="1:8" s="36" customFormat="1" ht="11.5">
      <c r="A72" s="34" t="s">
        <v>121</v>
      </c>
      <c r="B72" s="33" t="s">
        <v>120</v>
      </c>
      <c r="C72" s="34" t="s">
        <v>256</v>
      </c>
      <c r="D72" s="35">
        <v>1945</v>
      </c>
      <c r="E72" s="35">
        <v>2173</v>
      </c>
      <c r="F72" s="35">
        <v>228</v>
      </c>
      <c r="G72" s="35">
        <v>381</v>
      </c>
      <c r="H72" s="35">
        <v>609</v>
      </c>
    </row>
    <row r="73" spans="1:8" s="36" customFormat="1" ht="11.5">
      <c r="A73" s="34" t="s">
        <v>202</v>
      </c>
      <c r="B73" s="33" t="s">
        <v>201</v>
      </c>
      <c r="C73" s="34" t="s">
        <v>256</v>
      </c>
      <c r="D73" s="35">
        <v>566</v>
      </c>
      <c r="E73" s="35">
        <v>607</v>
      </c>
      <c r="F73" s="35">
        <v>41</v>
      </c>
      <c r="G73" s="35">
        <v>132</v>
      </c>
      <c r="H73" s="35">
        <v>173</v>
      </c>
    </row>
    <row r="74" spans="1:8" s="36" customFormat="1" ht="11.5">
      <c r="A74" s="34" t="s">
        <v>184</v>
      </c>
      <c r="B74" s="33" t="s">
        <v>183</v>
      </c>
      <c r="C74" s="34" t="s">
        <v>256</v>
      </c>
      <c r="D74" s="35">
        <v>729</v>
      </c>
      <c r="E74" s="35">
        <v>767</v>
      </c>
      <c r="F74" s="35">
        <v>38</v>
      </c>
      <c r="G74" s="35">
        <v>122</v>
      </c>
      <c r="H74" s="35">
        <v>160</v>
      </c>
    </row>
    <row r="75" spans="1:8" s="36" customFormat="1" ht="11.5">
      <c r="A75" s="34" t="s">
        <v>291</v>
      </c>
      <c r="B75" s="33" t="s">
        <v>292</v>
      </c>
      <c r="C75" s="34" t="s">
        <v>259</v>
      </c>
      <c r="D75" s="35">
        <v>703</v>
      </c>
      <c r="E75" s="35">
        <v>760</v>
      </c>
      <c r="F75" s="35">
        <v>57</v>
      </c>
      <c r="G75" s="35">
        <v>193</v>
      </c>
      <c r="H75" s="35">
        <v>250</v>
      </c>
    </row>
    <row r="76" spans="1:8" s="36" customFormat="1" ht="11.5">
      <c r="A76" s="34" t="s">
        <v>293</v>
      </c>
      <c r="B76" s="33" t="s">
        <v>294</v>
      </c>
      <c r="C76" s="34" t="s">
        <v>259</v>
      </c>
      <c r="D76" s="35">
        <v>1002</v>
      </c>
      <c r="E76" s="35">
        <v>1083</v>
      </c>
      <c r="F76" s="35">
        <v>81</v>
      </c>
      <c r="G76" s="35">
        <v>294</v>
      </c>
      <c r="H76" s="35">
        <v>375</v>
      </c>
    </row>
    <row r="77" spans="1:8" s="36" customFormat="1" ht="11.5">
      <c r="A77" s="34" t="s">
        <v>295</v>
      </c>
      <c r="B77" s="33" t="s">
        <v>296</v>
      </c>
      <c r="C77" s="34" t="s">
        <v>259</v>
      </c>
      <c r="D77" s="35">
        <v>622</v>
      </c>
      <c r="E77" s="35">
        <v>685</v>
      </c>
      <c r="F77" s="35">
        <v>63</v>
      </c>
      <c r="G77" s="35">
        <v>166</v>
      </c>
      <c r="H77" s="35">
        <v>229</v>
      </c>
    </row>
    <row r="78" spans="1:8" s="36" customFormat="1" ht="11.5">
      <c r="A78" s="34" t="s">
        <v>91</v>
      </c>
      <c r="B78" s="33" t="s">
        <v>90</v>
      </c>
      <c r="C78" s="34" t="s">
        <v>256</v>
      </c>
      <c r="D78" s="35">
        <v>2696</v>
      </c>
      <c r="E78" s="35">
        <v>3040</v>
      </c>
      <c r="F78" s="35">
        <v>344</v>
      </c>
      <c r="G78" s="35">
        <v>725</v>
      </c>
      <c r="H78" s="35">
        <v>1069</v>
      </c>
    </row>
    <row r="79" spans="1:8" s="36" customFormat="1" ht="11.5">
      <c r="A79" s="34" t="s">
        <v>100</v>
      </c>
      <c r="B79" s="33" t="s">
        <v>99</v>
      </c>
      <c r="C79" s="34" t="s">
        <v>256</v>
      </c>
      <c r="D79" s="35">
        <v>4002</v>
      </c>
      <c r="E79" s="35">
        <v>4460</v>
      </c>
      <c r="F79" s="35">
        <v>458</v>
      </c>
      <c r="G79" s="35">
        <v>1142</v>
      </c>
      <c r="H79" s="35">
        <v>1600</v>
      </c>
    </row>
    <row r="80" spans="1:8" s="36" customFormat="1" ht="11.5">
      <c r="A80" s="34" t="s">
        <v>148</v>
      </c>
      <c r="B80" s="33" t="s">
        <v>147</v>
      </c>
      <c r="C80" s="34" t="s">
        <v>256</v>
      </c>
      <c r="D80" s="35">
        <v>1306</v>
      </c>
      <c r="E80" s="35">
        <v>1451</v>
      </c>
      <c r="F80" s="35">
        <v>145</v>
      </c>
      <c r="G80" s="35">
        <v>384</v>
      </c>
      <c r="H80" s="35">
        <v>529</v>
      </c>
    </row>
    <row r="81" spans="1:8" s="36" customFormat="1" ht="11.5">
      <c r="A81" s="34" t="s">
        <v>297</v>
      </c>
      <c r="B81" s="33" t="s">
        <v>298</v>
      </c>
      <c r="C81" s="34" t="s">
        <v>259</v>
      </c>
      <c r="D81" s="35">
        <v>1595</v>
      </c>
      <c r="E81" s="35">
        <v>1774</v>
      </c>
      <c r="F81" s="35">
        <v>179</v>
      </c>
      <c r="G81" s="35">
        <v>544</v>
      </c>
      <c r="H81" s="35">
        <v>723</v>
      </c>
    </row>
    <row r="82" spans="1:8" s="36" customFormat="1" ht="11.5">
      <c r="A82" s="34" t="s">
        <v>299</v>
      </c>
      <c r="B82" s="33" t="s">
        <v>300</v>
      </c>
      <c r="C82" s="34" t="s">
        <v>259</v>
      </c>
      <c r="D82" s="35">
        <v>4883</v>
      </c>
      <c r="E82" s="35">
        <v>5667</v>
      </c>
      <c r="F82" s="35">
        <v>784</v>
      </c>
      <c r="G82" s="35">
        <v>1147</v>
      </c>
      <c r="H82" s="35">
        <v>1931</v>
      </c>
    </row>
    <row r="83" spans="1:8" s="36" customFormat="1" ht="11.5">
      <c r="A83" s="34" t="s">
        <v>241</v>
      </c>
      <c r="B83" s="33" t="s">
        <v>240</v>
      </c>
      <c r="C83" s="34" t="s">
        <v>256</v>
      </c>
      <c r="D83" s="35">
        <v>46</v>
      </c>
      <c r="E83" s="35">
        <v>52</v>
      </c>
      <c r="F83" s="35">
        <v>6</v>
      </c>
      <c r="G83" s="35">
        <v>11</v>
      </c>
      <c r="H83" s="35">
        <v>17</v>
      </c>
    </row>
    <row r="84" spans="1:8" s="36" customFormat="1" ht="11.5">
      <c r="A84" s="34" t="s">
        <v>301</v>
      </c>
      <c r="B84" s="33" t="s">
        <v>302</v>
      </c>
      <c r="C84" s="34" t="s">
        <v>259</v>
      </c>
      <c r="D84" s="35">
        <v>301</v>
      </c>
      <c r="E84" s="35">
        <v>345</v>
      </c>
      <c r="F84" s="35">
        <v>44</v>
      </c>
      <c r="G84" s="35">
        <v>72</v>
      </c>
      <c r="H84" s="35">
        <v>116</v>
      </c>
    </row>
    <row r="85" spans="1:8" s="36" customFormat="1" ht="11.5">
      <c r="A85" s="34" t="s">
        <v>214</v>
      </c>
      <c r="B85" s="33" t="s">
        <v>213</v>
      </c>
      <c r="C85" s="34" t="s">
        <v>256</v>
      </c>
      <c r="D85" s="35">
        <v>1333</v>
      </c>
      <c r="E85" s="35">
        <v>1386</v>
      </c>
      <c r="F85" s="35">
        <v>53</v>
      </c>
      <c r="G85" s="35">
        <v>447</v>
      </c>
      <c r="H85" s="35">
        <v>500</v>
      </c>
    </row>
    <row r="86" spans="1:8" s="36" customFormat="1" ht="11.5">
      <c r="A86" s="34" t="s">
        <v>223</v>
      </c>
      <c r="B86" s="33" t="s">
        <v>222</v>
      </c>
      <c r="C86" s="34" t="s">
        <v>256</v>
      </c>
      <c r="D86" s="35">
        <v>1623</v>
      </c>
      <c r="E86" s="35">
        <v>1829</v>
      </c>
      <c r="F86" s="35">
        <v>206</v>
      </c>
      <c r="G86" s="35">
        <v>453</v>
      </c>
      <c r="H86" s="35">
        <v>659</v>
      </c>
    </row>
    <row r="87" spans="1:8" s="36" customFormat="1" ht="11.5">
      <c r="A87" s="34" t="s">
        <v>136</v>
      </c>
      <c r="B87" s="33" t="s">
        <v>135</v>
      </c>
      <c r="C87" s="34" t="s">
        <v>256</v>
      </c>
      <c r="D87" s="35">
        <v>1661</v>
      </c>
      <c r="E87" s="35">
        <v>1872</v>
      </c>
      <c r="F87" s="35">
        <v>211</v>
      </c>
      <c r="G87" s="35">
        <v>394</v>
      </c>
      <c r="H87" s="35">
        <v>605</v>
      </c>
    </row>
    <row r="88" spans="1:8" s="36" customFormat="1" ht="11.5">
      <c r="A88" s="34" t="s">
        <v>303</v>
      </c>
      <c r="B88" s="33" t="s">
        <v>304</v>
      </c>
      <c r="C88" s="34" t="s">
        <v>259</v>
      </c>
      <c r="D88" s="35">
        <v>1022</v>
      </c>
      <c r="E88" s="35">
        <v>1158</v>
      </c>
      <c r="F88" s="35">
        <v>136</v>
      </c>
      <c r="G88" s="35">
        <v>208</v>
      </c>
      <c r="H88" s="35">
        <v>344</v>
      </c>
    </row>
    <row r="89" spans="1:8" s="36" customFormat="1" ht="11.5">
      <c r="A89" s="34" t="s">
        <v>235</v>
      </c>
      <c r="B89" s="33" t="s">
        <v>234</v>
      </c>
      <c r="C89" s="34" t="s">
        <v>256</v>
      </c>
      <c r="D89" s="35">
        <v>1112</v>
      </c>
      <c r="E89" s="35">
        <v>1268</v>
      </c>
      <c r="F89" s="35">
        <v>156</v>
      </c>
      <c r="G89" s="35">
        <v>285</v>
      </c>
      <c r="H89" s="35">
        <v>441</v>
      </c>
    </row>
    <row r="90" spans="1:8" s="36" customFormat="1" ht="11.5">
      <c r="A90" s="34" t="s">
        <v>181</v>
      </c>
      <c r="B90" s="33" t="s">
        <v>180</v>
      </c>
      <c r="C90" s="34" t="s">
        <v>256</v>
      </c>
      <c r="D90" s="35">
        <v>852</v>
      </c>
      <c r="E90" s="35">
        <v>970</v>
      </c>
      <c r="F90" s="35">
        <v>118</v>
      </c>
      <c r="G90" s="35">
        <v>220</v>
      </c>
      <c r="H90" s="35">
        <v>338</v>
      </c>
    </row>
    <row r="91" spans="1:8" s="36" customFormat="1" ht="11.5">
      <c r="A91" s="34" t="s">
        <v>305</v>
      </c>
      <c r="B91" s="33" t="s">
        <v>306</v>
      </c>
      <c r="C91" s="34" t="s">
        <v>259</v>
      </c>
      <c r="D91" s="35">
        <v>1320</v>
      </c>
      <c r="E91" s="35">
        <v>1471</v>
      </c>
      <c r="F91" s="35">
        <v>151</v>
      </c>
      <c r="G91" s="35">
        <v>402</v>
      </c>
      <c r="H91" s="35">
        <v>553</v>
      </c>
    </row>
    <row r="92" spans="1:8" s="36" customFormat="1" ht="11.5">
      <c r="A92" s="34" t="s">
        <v>307</v>
      </c>
      <c r="B92" s="33" t="s">
        <v>308</v>
      </c>
      <c r="C92" s="34" t="s">
        <v>259</v>
      </c>
      <c r="D92" s="35">
        <v>3313</v>
      </c>
      <c r="E92" s="35">
        <v>3641</v>
      </c>
      <c r="F92" s="35">
        <v>328</v>
      </c>
      <c r="G92" s="35">
        <v>1017</v>
      </c>
      <c r="H92" s="35">
        <v>1345</v>
      </c>
    </row>
    <row r="93" spans="1:8" s="36" customFormat="1" ht="11.5">
      <c r="A93" s="34" t="s">
        <v>309</v>
      </c>
      <c r="B93" s="33" t="s">
        <v>310</v>
      </c>
      <c r="C93" s="34" t="s">
        <v>259</v>
      </c>
      <c r="D93" s="35">
        <v>676</v>
      </c>
      <c r="E93" s="35">
        <v>749</v>
      </c>
      <c r="F93" s="35">
        <v>73</v>
      </c>
      <c r="G93" s="35">
        <v>196</v>
      </c>
      <c r="H93" s="35">
        <v>269</v>
      </c>
    </row>
    <row r="94" spans="1:8" s="36" customFormat="1" ht="11.5">
      <c r="A94" s="34" t="s">
        <v>311</v>
      </c>
      <c r="B94" s="33" t="s">
        <v>312</v>
      </c>
      <c r="C94" s="34" t="s">
        <v>259</v>
      </c>
      <c r="D94" s="35">
        <v>1295</v>
      </c>
      <c r="E94" s="35">
        <v>1346</v>
      </c>
      <c r="F94" s="35">
        <v>51</v>
      </c>
      <c r="G94" s="35">
        <v>308</v>
      </c>
      <c r="H94" s="35">
        <v>359</v>
      </c>
    </row>
    <row r="95" spans="1:8" s="36" customFormat="1" ht="11.5">
      <c r="A95" s="34" t="s">
        <v>232</v>
      </c>
      <c r="B95" s="33" t="s">
        <v>231</v>
      </c>
      <c r="C95" s="34" t="s">
        <v>256</v>
      </c>
      <c r="D95" s="35">
        <v>268</v>
      </c>
      <c r="E95" s="35">
        <v>277</v>
      </c>
      <c r="F95" s="35">
        <v>9</v>
      </c>
      <c r="G95" s="35">
        <v>49</v>
      </c>
      <c r="H95" s="35">
        <v>58</v>
      </c>
    </row>
    <row r="96" spans="1:8" s="36" customFormat="1" ht="11.5">
      <c r="A96" s="34" t="s">
        <v>313</v>
      </c>
      <c r="B96" s="33" t="s">
        <v>314</v>
      </c>
      <c r="C96" s="34" t="s">
        <v>259</v>
      </c>
      <c r="D96" s="35">
        <v>9372</v>
      </c>
      <c r="E96" s="35">
        <v>9725</v>
      </c>
      <c r="F96" s="35">
        <v>353</v>
      </c>
      <c r="G96" s="35">
        <v>2492</v>
      </c>
      <c r="H96" s="35">
        <v>2845</v>
      </c>
    </row>
    <row r="97" spans="1:8" s="36" customFormat="1" ht="11.5">
      <c r="A97" s="34" t="s">
        <v>315</v>
      </c>
      <c r="B97" s="33" t="s">
        <v>316</v>
      </c>
      <c r="C97" s="34" t="s">
        <v>259</v>
      </c>
      <c r="D97" s="35">
        <v>493</v>
      </c>
      <c r="E97" s="35">
        <v>505</v>
      </c>
      <c r="F97" s="35">
        <v>12</v>
      </c>
      <c r="G97" s="35">
        <v>170</v>
      </c>
      <c r="H97" s="35">
        <v>182</v>
      </c>
    </row>
    <row r="98" spans="1:8" s="36" customFormat="1" ht="11.5">
      <c r="A98" s="34" t="s">
        <v>317</v>
      </c>
      <c r="B98" s="33" t="s">
        <v>318</v>
      </c>
      <c r="C98" s="34" t="s">
        <v>259</v>
      </c>
      <c r="D98" s="35">
        <v>1320</v>
      </c>
      <c r="E98" s="35">
        <v>1366</v>
      </c>
      <c r="F98" s="35">
        <v>46</v>
      </c>
      <c r="G98" s="35">
        <v>187</v>
      </c>
      <c r="H98" s="35">
        <v>233</v>
      </c>
    </row>
    <row r="99" spans="1:8" s="36" customFormat="1" ht="11.5">
      <c r="A99" s="34" t="s">
        <v>190</v>
      </c>
      <c r="B99" s="33" t="s">
        <v>189</v>
      </c>
      <c r="C99" s="34" t="s">
        <v>256</v>
      </c>
      <c r="D99" s="35">
        <v>486</v>
      </c>
      <c r="E99" s="35">
        <v>509</v>
      </c>
      <c r="F99" s="35">
        <v>23</v>
      </c>
      <c r="G99" s="35">
        <v>170</v>
      </c>
      <c r="H99" s="35">
        <v>193</v>
      </c>
    </row>
    <row r="100" spans="1:8" s="36" customFormat="1" ht="11.5">
      <c r="A100" s="34" t="s">
        <v>196</v>
      </c>
      <c r="B100" s="33" t="s">
        <v>195</v>
      </c>
      <c r="C100" s="34" t="s">
        <v>256</v>
      </c>
      <c r="D100" s="35">
        <v>1234</v>
      </c>
      <c r="E100" s="35">
        <v>1290</v>
      </c>
      <c r="F100" s="35">
        <v>56</v>
      </c>
      <c r="G100" s="35">
        <v>471</v>
      </c>
      <c r="H100" s="35">
        <v>527</v>
      </c>
    </row>
    <row r="101" spans="1:8" s="36" customFormat="1" ht="11.5">
      <c r="A101" s="34" t="s">
        <v>319</v>
      </c>
      <c r="B101" s="33" t="s">
        <v>320</v>
      </c>
      <c r="C101" s="34" t="s">
        <v>259</v>
      </c>
      <c r="D101" s="35">
        <v>2033</v>
      </c>
      <c r="E101" s="35">
        <v>2246</v>
      </c>
      <c r="F101" s="35">
        <v>213</v>
      </c>
      <c r="G101" s="35">
        <v>518</v>
      </c>
      <c r="H101" s="35">
        <v>731</v>
      </c>
    </row>
    <row r="102" spans="1:8" s="36" customFormat="1" ht="11.5">
      <c r="A102" s="34" t="s">
        <v>321</v>
      </c>
      <c r="B102" s="33" t="s">
        <v>322</v>
      </c>
      <c r="C102" s="34" t="s">
        <v>259</v>
      </c>
      <c r="D102" s="35">
        <v>572</v>
      </c>
      <c r="E102" s="35">
        <v>632</v>
      </c>
      <c r="F102" s="35">
        <v>60</v>
      </c>
      <c r="G102" s="35">
        <v>168</v>
      </c>
      <c r="H102" s="35">
        <v>228</v>
      </c>
    </row>
    <row r="103" spans="1:8" s="36" customFormat="1" ht="11.5">
      <c r="A103" s="34" t="s">
        <v>323</v>
      </c>
      <c r="B103" s="33" t="s">
        <v>324</v>
      </c>
      <c r="C103" s="34" t="s">
        <v>259</v>
      </c>
      <c r="D103" s="35">
        <v>421</v>
      </c>
      <c r="E103" s="35">
        <v>436</v>
      </c>
      <c r="F103" s="35">
        <v>15</v>
      </c>
      <c r="G103" s="35">
        <v>70</v>
      </c>
      <c r="H103" s="35">
        <v>85</v>
      </c>
    </row>
    <row r="104" spans="1:8" s="36" customFormat="1" ht="11.5">
      <c r="A104" s="34" t="s">
        <v>118</v>
      </c>
      <c r="B104" s="33" t="s">
        <v>117</v>
      </c>
      <c r="C104" s="34" t="s">
        <v>256</v>
      </c>
      <c r="D104" s="35">
        <v>421</v>
      </c>
      <c r="E104" s="35">
        <v>451</v>
      </c>
      <c r="F104" s="35">
        <v>30</v>
      </c>
      <c r="G104" s="35">
        <v>91</v>
      </c>
      <c r="H104" s="35">
        <v>121</v>
      </c>
    </row>
    <row r="105" spans="1:8" s="36" customFormat="1" ht="11.5">
      <c r="A105" s="34" t="s">
        <v>325</v>
      </c>
      <c r="B105" s="33" t="s">
        <v>326</v>
      </c>
      <c r="C105" s="34" t="s">
        <v>259</v>
      </c>
      <c r="D105" s="35">
        <v>84</v>
      </c>
      <c r="E105" s="35">
        <v>91</v>
      </c>
      <c r="F105" s="35">
        <v>7</v>
      </c>
      <c r="G105" s="35">
        <v>18</v>
      </c>
      <c r="H105" s="35">
        <v>25</v>
      </c>
    </row>
    <row r="106" spans="1:8" s="36" customFormat="1" ht="11.5">
      <c r="A106" s="34" t="s">
        <v>142</v>
      </c>
      <c r="B106" s="33" t="s">
        <v>141</v>
      </c>
      <c r="C106" s="34" t="s">
        <v>256</v>
      </c>
      <c r="D106" s="35">
        <v>182</v>
      </c>
      <c r="E106" s="35">
        <v>196</v>
      </c>
      <c r="F106" s="35">
        <v>14</v>
      </c>
      <c r="G106" s="35">
        <v>35</v>
      </c>
      <c r="H106" s="35">
        <v>49</v>
      </c>
    </row>
    <row r="107" spans="1:8" s="36" customFormat="1" ht="11.5">
      <c r="A107" s="34" t="s">
        <v>327</v>
      </c>
      <c r="B107" s="33" t="s">
        <v>328</v>
      </c>
      <c r="C107" s="34" t="s">
        <v>259</v>
      </c>
      <c r="D107" s="35">
        <v>551</v>
      </c>
      <c r="E107" s="35">
        <v>610</v>
      </c>
      <c r="F107" s="35">
        <v>59</v>
      </c>
      <c r="G107" s="35">
        <v>91</v>
      </c>
      <c r="H107" s="35">
        <v>150</v>
      </c>
    </row>
    <row r="108" spans="1:8" s="36" customFormat="1" ht="11.5">
      <c r="A108" s="34" t="s">
        <v>329</v>
      </c>
      <c r="B108" s="33" t="s">
        <v>330</v>
      </c>
      <c r="C108" s="34" t="s">
        <v>259</v>
      </c>
      <c r="D108" s="35">
        <v>1139</v>
      </c>
      <c r="E108" s="35">
        <v>1147</v>
      </c>
      <c r="F108" s="35">
        <v>8</v>
      </c>
      <c r="G108" s="35">
        <v>417</v>
      </c>
      <c r="H108" s="35">
        <v>425</v>
      </c>
    </row>
    <row r="109" spans="1:8" s="36" customFormat="1" ht="11.5">
      <c r="A109" s="34" t="s">
        <v>331</v>
      </c>
      <c r="B109" s="33" t="s">
        <v>332</v>
      </c>
      <c r="C109" s="34" t="s">
        <v>259</v>
      </c>
      <c r="D109" s="35">
        <v>1296</v>
      </c>
      <c r="E109" s="35">
        <v>1401</v>
      </c>
      <c r="F109" s="35">
        <v>105</v>
      </c>
      <c r="G109" s="35">
        <v>494</v>
      </c>
      <c r="H109" s="35">
        <v>599</v>
      </c>
    </row>
    <row r="110" spans="1:8" s="36" customFormat="1" ht="11.5">
      <c r="A110" s="34" t="s">
        <v>333</v>
      </c>
      <c r="B110" s="33" t="s">
        <v>334</v>
      </c>
      <c r="C110" s="34" t="s">
        <v>259</v>
      </c>
      <c r="D110" s="35">
        <v>265</v>
      </c>
      <c r="E110" s="35">
        <v>271</v>
      </c>
      <c r="F110" s="35">
        <v>6</v>
      </c>
      <c r="G110" s="35">
        <v>107</v>
      </c>
      <c r="H110" s="35">
        <v>113</v>
      </c>
    </row>
    <row r="111" spans="1:8" s="36" customFormat="1" ht="11.5">
      <c r="A111" s="34" t="s">
        <v>335</v>
      </c>
      <c r="B111" s="33" t="s">
        <v>336</v>
      </c>
      <c r="C111" s="34" t="s">
        <v>259</v>
      </c>
      <c r="D111" s="35">
        <v>2497</v>
      </c>
      <c r="E111" s="35">
        <v>2675</v>
      </c>
      <c r="F111" s="35">
        <v>178</v>
      </c>
      <c r="G111" s="35">
        <v>721</v>
      </c>
      <c r="H111" s="35">
        <v>899</v>
      </c>
    </row>
    <row r="112" spans="1:8" s="36" customFormat="1" ht="11.5">
      <c r="A112" s="34" t="s">
        <v>70</v>
      </c>
      <c r="B112" s="33" t="s">
        <v>69</v>
      </c>
      <c r="C112" s="34" t="s">
        <v>256</v>
      </c>
      <c r="D112" s="35">
        <v>3001</v>
      </c>
      <c r="E112" s="35">
        <v>3390</v>
      </c>
      <c r="F112" s="35">
        <v>389</v>
      </c>
      <c r="G112" s="35">
        <v>893</v>
      </c>
      <c r="H112" s="35">
        <v>1282</v>
      </c>
    </row>
    <row r="113" spans="1:9" s="36" customFormat="1" ht="11.5">
      <c r="A113" s="34" t="s">
        <v>337</v>
      </c>
      <c r="B113" s="33" t="s">
        <v>338</v>
      </c>
      <c r="C113" s="34" t="s">
        <v>259</v>
      </c>
      <c r="D113" s="35">
        <v>1281</v>
      </c>
      <c r="E113" s="35">
        <v>1275</v>
      </c>
      <c r="F113" s="35">
        <v>-6</v>
      </c>
      <c r="G113" s="35">
        <v>392</v>
      </c>
      <c r="H113" s="35">
        <v>386</v>
      </c>
    </row>
    <row r="114" spans="1:9" s="36" customFormat="1" ht="11.5">
      <c r="A114" s="34"/>
      <c r="B114" s="33" t="s">
        <v>339</v>
      </c>
      <c r="C114" s="37" t="s">
        <v>259</v>
      </c>
      <c r="D114" s="35">
        <v>52549</v>
      </c>
      <c r="E114" s="35">
        <v>57552</v>
      </c>
      <c r="F114" s="35">
        <v>5003</v>
      </c>
      <c r="G114" s="35">
        <v>14750</v>
      </c>
      <c r="H114" s="35">
        <v>19753</v>
      </c>
    </row>
    <row r="115" spans="1:9" s="2" customFormat="1" ht="11.5">
      <c r="A115" s="5"/>
      <c r="D115" s="5"/>
      <c r="E115" s="15"/>
      <c r="F115" s="15"/>
      <c r="G115" s="15"/>
      <c r="H115" s="15"/>
      <c r="I115" s="15"/>
    </row>
    <row r="116" spans="1:9">
      <c r="A116" s="117"/>
      <c r="B116" s="11"/>
      <c r="D116" s="117"/>
    </row>
    <row r="117" spans="1:9">
      <c r="A117" s="117"/>
      <c r="D117" s="117"/>
      <c r="E117" s="16"/>
      <c r="H117" s="16"/>
    </row>
  </sheetData>
  <mergeCells count="9">
    <mergeCell ref="A9:B9"/>
    <mergeCell ref="A1:B1"/>
    <mergeCell ref="A2:B2"/>
    <mergeCell ref="A10:B10"/>
    <mergeCell ref="A11:B11"/>
    <mergeCell ref="A5:H5"/>
    <mergeCell ref="A6:H6"/>
    <mergeCell ref="A4:H4"/>
    <mergeCell ref="A3:B3"/>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8716A76C0E5844AB4257795B6B386C" ma:contentTypeVersion="12" ma:contentTypeDescription="Create a new document." ma:contentTypeScope="" ma:versionID="4842eb89c4e0b636b5e4e603ca6a9b42">
  <xsd:schema xmlns:xsd="http://www.w3.org/2001/XMLSchema" xmlns:xs="http://www.w3.org/2001/XMLSchema" xmlns:p="http://schemas.microsoft.com/office/2006/metadata/properties" xmlns:ns2="7320c3b0-b0b1-4ccb-937d-a4bc48f15b3c" xmlns:ns3="e27ed70b-8289-4641-94c2-83b5660470ff" targetNamespace="http://schemas.microsoft.com/office/2006/metadata/properties" ma:root="true" ma:fieldsID="d35a26d474d4d5336b19d800184dfe8c" ns2:_="" ns3:_="">
    <xsd:import namespace="7320c3b0-b0b1-4ccb-937d-a4bc48f15b3c"/>
    <xsd:import namespace="e27ed70b-8289-4641-94c2-83b5660470ff"/>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20c3b0-b0b1-4ccb-937d-a4bc48f15b3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7ed70b-8289-4641-94c2-83b5660470ff"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3B3F63-FA80-4828-851D-35DD44A26F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20c3b0-b0b1-4ccb-937d-a4bc48f15b3c"/>
    <ds:schemaRef ds:uri="e27ed70b-8289-4641-94c2-83b5660470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F7D72-2B54-481F-9570-0206AF19C69E}">
  <ds:schemaRefs>
    <ds:schemaRef ds:uri="http://schemas.microsoft.com/sharepoint/v3/contenttype/forms"/>
  </ds:schemaRefs>
</ds:datastoreItem>
</file>

<file path=customXml/itemProps3.xml><?xml version="1.0" encoding="utf-8"?>
<ds:datastoreItem xmlns:ds="http://schemas.openxmlformats.org/officeDocument/2006/customXml" ds:itemID="{B999D648-2E8E-4115-A0E3-60D34BF0F88E}">
  <ds:schemaRefs>
    <ds:schemaRef ds:uri="http://purl.org/dc/terms/"/>
    <ds:schemaRef ds:uri="http://schemas.microsoft.com/office/2006/metadata/properties"/>
    <ds:schemaRef ds:uri="http://www.w3.org/XML/1998/namespace"/>
    <ds:schemaRef ds:uri="http://schemas.microsoft.com/office/2006/documentManagement/types"/>
    <ds:schemaRef ds:uri="http://purl.org/dc/elements/1.1/"/>
    <ds:schemaRef ds:uri="http://purl.org/dc/dcmitype/"/>
    <ds:schemaRef ds:uri="e5a26bbb-6716-466b-ba68-3b583ccb33bb"/>
    <ds:schemaRef ds:uri="http://schemas.openxmlformats.org/package/2006/metadata/core-properties"/>
    <ds:schemaRef ds:uri="http://schemas.microsoft.com/office/infopath/2007/PartnerControls"/>
    <ds:schemaRef ds:uri="3a9ab1b5-b1b8-4985-8d71-ca0d17ceea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 ME FIRST!</vt:lpstr>
      <vt:lpstr>Table of Contents</vt:lpstr>
      <vt:lpstr>CoreWorkers_SampleJobTitles</vt:lpstr>
      <vt:lpstr>EnvironmentalLabourDemand_CA</vt:lpstr>
      <vt:lpstr>EnvironmentalLabourDemand_BC</vt:lpstr>
      <vt:lpstr>EnvironmentalLabourDemand_AB</vt:lpstr>
      <vt:lpstr>EnvironmentalLabourDemand_SK</vt:lpstr>
      <vt:lpstr>EnvironmentalLabourDemand_MB</vt:lpstr>
      <vt:lpstr>EnvironmentalLabourDemand_ON</vt:lpstr>
      <vt:lpstr>EnvironmentalLabourDemand_QC</vt:lpstr>
      <vt:lpstr>EnvironmentalLabourDemand_NB</vt:lpstr>
      <vt:lpstr>EnvironmentalLabourDemand_NS</vt:lpstr>
      <vt:lpstr>EnvironmentalLabourDemand_PE</vt:lpstr>
      <vt:lpstr>EnvironmentalLabourDemand_NL</vt:lpstr>
      <vt:lpstr>EnvironmentalLabourDemand_TY</vt:lpstr>
      <vt:lpstr>EnvironmentalLabourGaps_CA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Claudine Vidallo</dc:creator>
  <cp:keywords/>
  <dc:description/>
  <cp:lastModifiedBy>Hannah Kacary</cp:lastModifiedBy>
  <cp:revision/>
  <dcterms:created xsi:type="dcterms:W3CDTF">2020-09-08T22:05:31Z</dcterms:created>
  <dcterms:modified xsi:type="dcterms:W3CDTF">2020-12-07T22:11:46Z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0x010100918716A76C0E5844AB4257795B6B386C</vt:lpwstr>
  </property>
</Properties>
</file>