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filterPrivacy="1" defaultThemeVersion="166925"/>
  <xr:revisionPtr revIDLastSave="0" documentId="13_ncr:1_{69763598-9648-49AA-9520-FE92743BBAF6}" xr6:coauthVersionLast="47" xr6:coauthVersionMax="47" xr10:uidLastSave="{00000000-0000-0000-0000-000000000000}"/>
  <bookViews>
    <workbookView xWindow="-21570" yWindow="765" windowWidth="18900" windowHeight="11055" xr2:uid="{504C4B9C-DBB4-435F-8719-11CCBDE61327}"/>
  </bookViews>
  <sheets>
    <sheet name="ReadMe" sheetId="6" r:id="rId1"/>
    <sheet name="Calc Coeffs" sheetId="1" r:id="rId2"/>
    <sheet name="Calc R from ABC" sheetId="2" r:id="rId3"/>
    <sheet name="Calc V v Pullup" sheetId="3" r:id="rId4"/>
    <sheet name="Calc R from V" sheetId="4" r:id="rId5"/>
    <sheet name="Vadc v Temp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8" i="5" l="1" a="1"/>
  <c r="H98" i="5" s="1"/>
  <c r="E31" i="4"/>
  <c r="F31" i="4" s="1"/>
  <c r="E32" i="4"/>
  <c r="F32" i="4" s="1"/>
  <c r="E33" i="4"/>
  <c r="F33" i="4" s="1"/>
  <c r="E34" i="4"/>
  <c r="F34" i="4" s="1"/>
  <c r="E35" i="4"/>
  <c r="F35" i="4" s="1"/>
  <c r="E36" i="4"/>
  <c r="F36" i="4" s="1"/>
  <c r="E37" i="4"/>
  <c r="F37" i="4" s="1"/>
  <c r="E38" i="4"/>
  <c r="F38" i="4" s="1"/>
  <c r="E39" i="4"/>
  <c r="F39" i="4" s="1"/>
  <c r="E40" i="4"/>
  <c r="F40" i="4" s="1"/>
  <c r="E41" i="4"/>
  <c r="F41" i="4" s="1"/>
  <c r="E42" i="4"/>
  <c r="F42" i="4" s="1"/>
  <c r="E43" i="4"/>
  <c r="F43" i="4" s="1"/>
  <c r="E44" i="4"/>
  <c r="F44" i="4" s="1"/>
  <c r="E45" i="4"/>
  <c r="F45" i="4" s="1"/>
  <c r="E46" i="4"/>
  <c r="F46" i="4" s="1"/>
  <c r="E47" i="4"/>
  <c r="F47" i="4" s="1"/>
  <c r="E48" i="4"/>
  <c r="F48" i="4" s="1"/>
  <c r="E49" i="4"/>
  <c r="F49" i="4" s="1"/>
  <c r="E50" i="4"/>
  <c r="F50" i="4" s="1"/>
  <c r="E51" i="4"/>
  <c r="F51" i="4" s="1"/>
  <c r="E52" i="4"/>
  <c r="F52" i="4" s="1"/>
  <c r="E53" i="4"/>
  <c r="F53" i="4" s="1"/>
  <c r="E54" i="4"/>
  <c r="F54" i="4" s="1"/>
  <c r="E55" i="4"/>
  <c r="F55" i="4" s="1"/>
  <c r="E56" i="4"/>
  <c r="F56" i="4" s="1"/>
  <c r="E57" i="4"/>
  <c r="F57" i="4" s="1"/>
  <c r="E58" i="4"/>
  <c r="F58" i="4" s="1"/>
  <c r="E59" i="4"/>
  <c r="F59" i="4" s="1"/>
  <c r="E60" i="4"/>
  <c r="F60" i="4" s="1"/>
  <c r="E61" i="4"/>
  <c r="F61" i="4" s="1"/>
  <c r="E62" i="4"/>
  <c r="F62" i="4" s="1"/>
  <c r="E30" i="4"/>
  <c r="F30" i="4" s="1"/>
  <c r="B30" i="4"/>
  <c r="C30" i="4" s="1"/>
  <c r="D60" i="4"/>
  <c r="D61" i="4" s="1"/>
  <c r="D32" i="4"/>
  <c r="D33" i="4"/>
  <c r="D34" i="4"/>
  <c r="D35" i="4" s="1"/>
  <c r="D36" i="4" s="1"/>
  <c r="D37" i="4" s="1"/>
  <c r="D38" i="4" s="1"/>
  <c r="D39" i="4" s="1"/>
  <c r="D40" i="4" s="1"/>
  <c r="D41" i="4" s="1"/>
  <c r="D42" i="4" s="1"/>
  <c r="D43" i="4" s="1"/>
  <c r="D44" i="4" s="1"/>
  <c r="D45" i="4" s="1"/>
  <c r="D46" i="4" s="1"/>
  <c r="D47" i="4" s="1"/>
  <c r="D48" i="4" s="1"/>
  <c r="D49" i="4" s="1"/>
  <c r="D50" i="4" s="1"/>
  <c r="D51" i="4" s="1"/>
  <c r="D52" i="4" s="1"/>
  <c r="D53" i="4" s="1"/>
  <c r="D54" i="4" s="1"/>
  <c r="D55" i="4" s="1"/>
  <c r="D56" i="4" s="1"/>
  <c r="D57" i="4" s="1"/>
  <c r="D58" i="4" s="1"/>
  <c r="D59" i="4" s="1"/>
  <c r="D31" i="4"/>
  <c r="A4" i="5" a="1"/>
  <c r="A4" i="5" s="1"/>
  <c r="C5" i="2"/>
  <c r="B41" i="2" s="1"/>
  <c r="C4" i="2"/>
  <c r="C3" i="2"/>
  <c r="A31" i="4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B286" i="4" s="1"/>
  <c r="B38" i="2"/>
  <c r="B39" i="2"/>
  <c r="B40" i="2"/>
  <c r="B43" i="2"/>
  <c r="B45" i="2"/>
  <c r="B46" i="2"/>
  <c r="B47" i="2"/>
  <c r="B48" i="2"/>
  <c r="B51" i="2"/>
  <c r="B53" i="2"/>
  <c r="B37" i="2"/>
  <c r="A37" i="2"/>
  <c r="C37" i="2" s="1"/>
  <c r="D37" i="2" s="1"/>
  <c r="A39" i="2"/>
  <c r="C39" i="2" s="1"/>
  <c r="D39" i="2" s="1"/>
  <c r="A9" i="2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A21" i="2" s="1"/>
  <c r="A22" i="2" s="1"/>
  <c r="A23" i="2" s="1"/>
  <c r="A24" i="2" s="1"/>
  <c r="A53" i="2" s="1"/>
  <c r="C53" i="2" s="1"/>
  <c r="C24" i="1"/>
  <c r="C23" i="1"/>
  <c r="C22" i="1"/>
  <c r="C15" i="1"/>
  <c r="C16" i="1"/>
  <c r="C14" i="1"/>
  <c r="I98" i="5" l="1" a="1"/>
  <c r="J102" i="5" s="1"/>
  <c r="B52" i="2"/>
  <c r="B44" i="2"/>
  <c r="B50" i="2"/>
  <c r="B42" i="2"/>
  <c r="B49" i="2"/>
  <c r="D53" i="2"/>
  <c r="C36" i="1"/>
  <c r="B51" i="4"/>
  <c r="C51" i="4" s="1"/>
  <c r="B43" i="4"/>
  <c r="B35" i="4"/>
  <c r="C35" i="4" s="1"/>
  <c r="B259" i="4"/>
  <c r="B211" i="4"/>
  <c r="C211" i="4" s="1"/>
  <c r="B147" i="4"/>
  <c r="C147" i="4" s="1"/>
  <c r="B83" i="4"/>
  <c r="C83" i="4" s="1"/>
  <c r="B242" i="4"/>
  <c r="C242" i="4" s="1"/>
  <c r="B186" i="4"/>
  <c r="C186" i="4" s="1"/>
  <c r="B82" i="4"/>
  <c r="C82" i="4" s="1"/>
  <c r="B285" i="4"/>
  <c r="B277" i="4"/>
  <c r="B269" i="4"/>
  <c r="B261" i="4"/>
  <c r="B253" i="4"/>
  <c r="C253" i="4" s="1"/>
  <c r="B245" i="4"/>
  <c r="C245" i="4" s="1"/>
  <c r="B237" i="4"/>
  <c r="C237" i="4" s="1"/>
  <c r="B229" i="4"/>
  <c r="C229" i="4" s="1"/>
  <c r="B221" i="4"/>
  <c r="C221" i="4" s="1"/>
  <c r="B213" i="4"/>
  <c r="B205" i="4"/>
  <c r="C205" i="4" s="1"/>
  <c r="B197" i="4"/>
  <c r="C197" i="4" s="1"/>
  <c r="B189" i="4"/>
  <c r="C189" i="4" s="1"/>
  <c r="B181" i="4"/>
  <c r="C181" i="4" s="1"/>
  <c r="B173" i="4"/>
  <c r="C173" i="4" s="1"/>
  <c r="B165" i="4"/>
  <c r="C165" i="4" s="1"/>
  <c r="B157" i="4"/>
  <c r="C157" i="4" s="1"/>
  <c r="B149" i="4"/>
  <c r="C149" i="4" s="1"/>
  <c r="B141" i="4"/>
  <c r="C141" i="4" s="1"/>
  <c r="B133" i="4"/>
  <c r="C133" i="4" s="1"/>
  <c r="B125" i="4"/>
  <c r="C125" i="4" s="1"/>
  <c r="B117" i="4"/>
  <c r="C117" i="4" s="1"/>
  <c r="B109" i="4"/>
  <c r="C109" i="4" s="1"/>
  <c r="B101" i="4"/>
  <c r="C101" i="4" s="1"/>
  <c r="B93" i="4"/>
  <c r="C93" i="4" s="1"/>
  <c r="B85" i="4"/>
  <c r="B77" i="4"/>
  <c r="B69" i="4"/>
  <c r="C69" i="4" s="1"/>
  <c r="B61" i="4"/>
  <c r="C61" i="4" s="1"/>
  <c r="B53" i="4"/>
  <c r="C53" i="4" s="1"/>
  <c r="B45" i="4"/>
  <c r="C45" i="4" s="1"/>
  <c r="B37" i="4"/>
  <c r="C37" i="4" s="1"/>
  <c r="C286" i="4"/>
  <c r="B251" i="4"/>
  <c r="C251" i="4" s="1"/>
  <c r="B195" i="4"/>
  <c r="C195" i="4" s="1"/>
  <c r="B131" i="4"/>
  <c r="C131" i="4" s="1"/>
  <c r="B75" i="4"/>
  <c r="C75" i="4" s="1"/>
  <c r="B250" i="4"/>
  <c r="B202" i="4"/>
  <c r="C202" i="4" s="1"/>
  <c r="B74" i="4"/>
  <c r="C74" i="4" s="1"/>
  <c r="B284" i="4"/>
  <c r="C284" i="4" s="1"/>
  <c r="B276" i="4"/>
  <c r="C276" i="4" s="1"/>
  <c r="B268" i="4"/>
  <c r="C268" i="4" s="1"/>
  <c r="B260" i="4"/>
  <c r="C260" i="4" s="1"/>
  <c r="B252" i="4"/>
  <c r="C252" i="4" s="1"/>
  <c r="B244" i="4"/>
  <c r="B236" i="4"/>
  <c r="C236" i="4" s="1"/>
  <c r="B228" i="4"/>
  <c r="C228" i="4" s="1"/>
  <c r="B220" i="4"/>
  <c r="C220" i="4" s="1"/>
  <c r="B212" i="4"/>
  <c r="C212" i="4" s="1"/>
  <c r="B204" i="4"/>
  <c r="C204" i="4" s="1"/>
  <c r="B196" i="4"/>
  <c r="C196" i="4" s="1"/>
  <c r="B188" i="4"/>
  <c r="C188" i="4" s="1"/>
  <c r="B180" i="4"/>
  <c r="C180" i="4" s="1"/>
  <c r="B172" i="4"/>
  <c r="C172" i="4" s="1"/>
  <c r="B164" i="4"/>
  <c r="C164" i="4" s="1"/>
  <c r="B156" i="4"/>
  <c r="C156" i="4" s="1"/>
  <c r="B148" i="4"/>
  <c r="C148" i="4" s="1"/>
  <c r="B140" i="4"/>
  <c r="C140" i="4" s="1"/>
  <c r="B132" i="4"/>
  <c r="C132" i="4" s="1"/>
  <c r="B124" i="4"/>
  <c r="B116" i="4"/>
  <c r="C116" i="4" s="1"/>
  <c r="B108" i="4"/>
  <c r="C108" i="4" s="1"/>
  <c r="B100" i="4"/>
  <c r="C100" i="4" s="1"/>
  <c r="B92" i="4"/>
  <c r="C92" i="4" s="1"/>
  <c r="B84" i="4"/>
  <c r="C84" i="4" s="1"/>
  <c r="B76" i="4"/>
  <c r="C76" i="4" s="1"/>
  <c r="B68" i="4"/>
  <c r="C68" i="4" s="1"/>
  <c r="B60" i="4"/>
  <c r="C60" i="4" s="1"/>
  <c r="B52" i="4"/>
  <c r="C52" i="4" s="1"/>
  <c r="B44" i="4"/>
  <c r="C44" i="4" s="1"/>
  <c r="B36" i="4"/>
  <c r="C36" i="4" s="1"/>
  <c r="C285" i="4"/>
  <c r="C277" i="4"/>
  <c r="C269" i="4"/>
  <c r="C261" i="4"/>
  <c r="C213" i="4"/>
  <c r="C85" i="4"/>
  <c r="C77" i="4"/>
  <c r="B275" i="4"/>
  <c r="C275" i="4" s="1"/>
  <c r="B219" i="4"/>
  <c r="C219" i="4" s="1"/>
  <c r="B155" i="4"/>
  <c r="C155" i="4" s="1"/>
  <c r="B274" i="4"/>
  <c r="C274" i="4" s="1"/>
  <c r="B226" i="4"/>
  <c r="C226" i="4" s="1"/>
  <c r="B194" i="4"/>
  <c r="B162" i="4"/>
  <c r="C162" i="4" s="1"/>
  <c r="B146" i="4"/>
  <c r="C146" i="4" s="1"/>
  <c r="B138" i="4"/>
  <c r="C138" i="4" s="1"/>
  <c r="B122" i="4"/>
  <c r="C122" i="4" s="1"/>
  <c r="B114" i="4"/>
  <c r="B90" i="4"/>
  <c r="C90" i="4" s="1"/>
  <c r="B66" i="4"/>
  <c r="C66" i="4" s="1"/>
  <c r="B50" i="4"/>
  <c r="C50" i="4" s="1"/>
  <c r="B42" i="4"/>
  <c r="C42" i="4" s="1"/>
  <c r="B34" i="4"/>
  <c r="C34" i="4" s="1"/>
  <c r="C259" i="4"/>
  <c r="C43" i="4"/>
  <c r="B267" i="4"/>
  <c r="C267" i="4" s="1"/>
  <c r="B227" i="4"/>
  <c r="C227" i="4" s="1"/>
  <c r="B171" i="4"/>
  <c r="C171" i="4" s="1"/>
  <c r="B123" i="4"/>
  <c r="C123" i="4" s="1"/>
  <c r="B91" i="4"/>
  <c r="C91" i="4" s="1"/>
  <c r="C244" i="4"/>
  <c r="B266" i="4"/>
  <c r="C266" i="4" s="1"/>
  <c r="B218" i="4"/>
  <c r="C218" i="4" s="1"/>
  <c r="B170" i="4"/>
  <c r="C170" i="4" s="1"/>
  <c r="B130" i="4"/>
  <c r="C130" i="4" s="1"/>
  <c r="B58" i="4"/>
  <c r="B281" i="4"/>
  <c r="B273" i="4"/>
  <c r="B265" i="4"/>
  <c r="C265" i="4" s="1"/>
  <c r="B257" i="4"/>
  <c r="C257" i="4" s="1"/>
  <c r="B249" i="4"/>
  <c r="C249" i="4" s="1"/>
  <c r="B241" i="4"/>
  <c r="B233" i="4"/>
  <c r="C233" i="4" s="1"/>
  <c r="B225" i="4"/>
  <c r="B217" i="4"/>
  <c r="C217" i="4" s="1"/>
  <c r="B209" i="4"/>
  <c r="B201" i="4"/>
  <c r="C201" i="4" s="1"/>
  <c r="B193" i="4"/>
  <c r="C193" i="4" s="1"/>
  <c r="B185" i="4"/>
  <c r="C185" i="4" s="1"/>
  <c r="B177" i="4"/>
  <c r="B169" i="4"/>
  <c r="C169" i="4" s="1"/>
  <c r="B161" i="4"/>
  <c r="B153" i="4"/>
  <c r="C153" i="4" s="1"/>
  <c r="B145" i="4"/>
  <c r="B137" i="4"/>
  <c r="C137" i="4" s="1"/>
  <c r="B129" i="4"/>
  <c r="C129" i="4" s="1"/>
  <c r="B121" i="4"/>
  <c r="C121" i="4" s="1"/>
  <c r="B113" i="4"/>
  <c r="C113" i="4" s="1"/>
  <c r="B105" i="4"/>
  <c r="C105" i="4" s="1"/>
  <c r="B97" i="4"/>
  <c r="B89" i="4"/>
  <c r="C89" i="4" s="1"/>
  <c r="B81" i="4"/>
  <c r="B73" i="4"/>
  <c r="C73" i="4" s="1"/>
  <c r="B65" i="4"/>
  <c r="C65" i="4" s="1"/>
  <c r="B57" i="4"/>
  <c r="C57" i="4" s="1"/>
  <c r="B49" i="4"/>
  <c r="C49" i="4" s="1"/>
  <c r="B41" i="4"/>
  <c r="B33" i="4"/>
  <c r="C250" i="4"/>
  <c r="C194" i="4"/>
  <c r="C114" i="4"/>
  <c r="C58" i="4"/>
  <c r="B280" i="4"/>
  <c r="C280" i="4" s="1"/>
  <c r="B272" i="4"/>
  <c r="C272" i="4" s="1"/>
  <c r="B264" i="4"/>
  <c r="C264" i="4" s="1"/>
  <c r="B256" i="4"/>
  <c r="B248" i="4"/>
  <c r="C248" i="4" s="1"/>
  <c r="B240" i="4"/>
  <c r="C240" i="4" s="1"/>
  <c r="B232" i="4"/>
  <c r="C232" i="4" s="1"/>
  <c r="B224" i="4"/>
  <c r="C224" i="4" s="1"/>
  <c r="B216" i="4"/>
  <c r="C216" i="4" s="1"/>
  <c r="B208" i="4"/>
  <c r="C208" i="4" s="1"/>
  <c r="B200" i="4"/>
  <c r="C200" i="4" s="1"/>
  <c r="B192" i="4"/>
  <c r="B184" i="4"/>
  <c r="C184" i="4" s="1"/>
  <c r="B176" i="4"/>
  <c r="C176" i="4" s="1"/>
  <c r="B168" i="4"/>
  <c r="C168" i="4" s="1"/>
  <c r="B160" i="4"/>
  <c r="C160" i="4" s="1"/>
  <c r="B152" i="4"/>
  <c r="C152" i="4" s="1"/>
  <c r="B144" i="4"/>
  <c r="C144" i="4" s="1"/>
  <c r="B136" i="4"/>
  <c r="C136" i="4" s="1"/>
  <c r="B128" i="4"/>
  <c r="B120" i="4"/>
  <c r="C120" i="4" s="1"/>
  <c r="B112" i="4"/>
  <c r="C112" i="4" s="1"/>
  <c r="B104" i="4"/>
  <c r="C104" i="4" s="1"/>
  <c r="B96" i="4"/>
  <c r="B88" i="4"/>
  <c r="C88" i="4" s="1"/>
  <c r="B80" i="4"/>
  <c r="B72" i="4"/>
  <c r="C72" i="4" s="1"/>
  <c r="B64" i="4"/>
  <c r="B56" i="4"/>
  <c r="C56" i="4" s="1"/>
  <c r="B48" i="4"/>
  <c r="C48" i="4" s="1"/>
  <c r="B40" i="4"/>
  <c r="C40" i="4" s="1"/>
  <c r="B32" i="4"/>
  <c r="C281" i="4"/>
  <c r="C273" i="4"/>
  <c r="C241" i="4"/>
  <c r="C225" i="4"/>
  <c r="C209" i="4"/>
  <c r="C177" i="4"/>
  <c r="C161" i="4"/>
  <c r="C145" i="4"/>
  <c r="C97" i="4"/>
  <c r="C81" i="4"/>
  <c r="C41" i="4"/>
  <c r="C33" i="4"/>
  <c r="B235" i="4"/>
  <c r="C235" i="4" s="1"/>
  <c r="B179" i="4"/>
  <c r="C179" i="4" s="1"/>
  <c r="B139" i="4"/>
  <c r="C139" i="4" s="1"/>
  <c r="B107" i="4"/>
  <c r="C107" i="4" s="1"/>
  <c r="B67" i="4"/>
  <c r="C67" i="4" s="1"/>
  <c r="C124" i="4"/>
  <c r="B258" i="4"/>
  <c r="C258" i="4" s="1"/>
  <c r="B210" i="4"/>
  <c r="C210" i="4" s="1"/>
  <c r="B154" i="4"/>
  <c r="C154" i="4" s="1"/>
  <c r="B106" i="4"/>
  <c r="C106" i="4" s="1"/>
  <c r="B279" i="4"/>
  <c r="C279" i="4" s="1"/>
  <c r="B271" i="4"/>
  <c r="C271" i="4" s="1"/>
  <c r="B263" i="4"/>
  <c r="C263" i="4" s="1"/>
  <c r="B255" i="4"/>
  <c r="C255" i="4" s="1"/>
  <c r="B247" i="4"/>
  <c r="C247" i="4" s="1"/>
  <c r="B239" i="4"/>
  <c r="C239" i="4" s="1"/>
  <c r="B231" i="4"/>
  <c r="B223" i="4"/>
  <c r="C223" i="4" s="1"/>
  <c r="B215" i="4"/>
  <c r="C215" i="4" s="1"/>
  <c r="B207" i="4"/>
  <c r="C207" i="4" s="1"/>
  <c r="B199" i="4"/>
  <c r="C199" i="4" s="1"/>
  <c r="B191" i="4"/>
  <c r="C191" i="4" s="1"/>
  <c r="B183" i="4"/>
  <c r="C183" i="4" s="1"/>
  <c r="B175" i="4"/>
  <c r="C175" i="4" s="1"/>
  <c r="B167" i="4"/>
  <c r="B159" i="4"/>
  <c r="B151" i="4"/>
  <c r="C151" i="4" s="1"/>
  <c r="B143" i="4"/>
  <c r="C143" i="4" s="1"/>
  <c r="B135" i="4"/>
  <c r="C135" i="4" s="1"/>
  <c r="B127" i="4"/>
  <c r="C127" i="4" s="1"/>
  <c r="B119" i="4"/>
  <c r="C119" i="4" s="1"/>
  <c r="B111" i="4"/>
  <c r="C111" i="4" s="1"/>
  <c r="B103" i="4"/>
  <c r="B95" i="4"/>
  <c r="C95" i="4" s="1"/>
  <c r="B87" i="4"/>
  <c r="C87" i="4" s="1"/>
  <c r="B79" i="4"/>
  <c r="C79" i="4" s="1"/>
  <c r="B71" i="4"/>
  <c r="C71" i="4" s="1"/>
  <c r="B63" i="4"/>
  <c r="C63" i="4" s="1"/>
  <c r="B55" i="4"/>
  <c r="C55" i="4" s="1"/>
  <c r="B47" i="4"/>
  <c r="C47" i="4" s="1"/>
  <c r="B39" i="4"/>
  <c r="B31" i="4"/>
  <c r="C256" i="4"/>
  <c r="C192" i="4"/>
  <c r="C128" i="4"/>
  <c r="C96" i="4"/>
  <c r="C80" i="4"/>
  <c r="C64" i="4"/>
  <c r="C32" i="4"/>
  <c r="B283" i="4"/>
  <c r="C283" i="4" s="1"/>
  <c r="B243" i="4"/>
  <c r="C243" i="4" s="1"/>
  <c r="B203" i="4"/>
  <c r="C203" i="4" s="1"/>
  <c r="B187" i="4"/>
  <c r="C187" i="4" s="1"/>
  <c r="B163" i="4"/>
  <c r="C163" i="4" s="1"/>
  <c r="B115" i="4"/>
  <c r="C115" i="4" s="1"/>
  <c r="B99" i="4"/>
  <c r="C99" i="4" s="1"/>
  <c r="B59" i="4"/>
  <c r="C59" i="4" s="1"/>
  <c r="B282" i="4"/>
  <c r="C282" i="4" s="1"/>
  <c r="B234" i="4"/>
  <c r="C234" i="4" s="1"/>
  <c r="B178" i="4"/>
  <c r="C178" i="4" s="1"/>
  <c r="B98" i="4"/>
  <c r="C98" i="4" s="1"/>
  <c r="B278" i="4"/>
  <c r="C278" i="4" s="1"/>
  <c r="B270" i="4"/>
  <c r="C270" i="4" s="1"/>
  <c r="B262" i="4"/>
  <c r="C262" i="4" s="1"/>
  <c r="B254" i="4"/>
  <c r="C254" i="4" s="1"/>
  <c r="B246" i="4"/>
  <c r="C246" i="4" s="1"/>
  <c r="B238" i="4"/>
  <c r="C238" i="4" s="1"/>
  <c r="B230" i="4"/>
  <c r="C230" i="4" s="1"/>
  <c r="B222" i="4"/>
  <c r="C222" i="4" s="1"/>
  <c r="B214" i="4"/>
  <c r="C214" i="4" s="1"/>
  <c r="B206" i="4"/>
  <c r="C206" i="4" s="1"/>
  <c r="B198" i="4"/>
  <c r="C198" i="4" s="1"/>
  <c r="B190" i="4"/>
  <c r="C190" i="4" s="1"/>
  <c r="B182" i="4"/>
  <c r="C182" i="4" s="1"/>
  <c r="B174" i="4"/>
  <c r="C174" i="4" s="1"/>
  <c r="B166" i="4"/>
  <c r="C166" i="4" s="1"/>
  <c r="B158" i="4"/>
  <c r="C158" i="4" s="1"/>
  <c r="B150" i="4"/>
  <c r="C150" i="4" s="1"/>
  <c r="B142" i="4"/>
  <c r="C142" i="4" s="1"/>
  <c r="B134" i="4"/>
  <c r="C134" i="4" s="1"/>
  <c r="B126" i="4"/>
  <c r="C126" i="4" s="1"/>
  <c r="B118" i="4"/>
  <c r="C118" i="4" s="1"/>
  <c r="B110" i="4"/>
  <c r="C110" i="4" s="1"/>
  <c r="B102" i="4"/>
  <c r="C102" i="4" s="1"/>
  <c r="B94" i="4"/>
  <c r="C94" i="4" s="1"/>
  <c r="B86" i="4"/>
  <c r="C86" i="4" s="1"/>
  <c r="B78" i="4"/>
  <c r="C78" i="4" s="1"/>
  <c r="B70" i="4"/>
  <c r="C70" i="4" s="1"/>
  <c r="B62" i="4"/>
  <c r="C62" i="4" s="1"/>
  <c r="B54" i="4"/>
  <c r="C54" i="4" s="1"/>
  <c r="B46" i="4"/>
  <c r="C46" i="4" s="1"/>
  <c r="B38" i="4"/>
  <c r="C38" i="4" s="1"/>
  <c r="C231" i="4"/>
  <c r="C167" i="4"/>
  <c r="C159" i="4"/>
  <c r="C103" i="4"/>
  <c r="C39" i="4"/>
  <c r="C31" i="4"/>
  <c r="E53" i="2"/>
  <c r="H53" i="2" s="1"/>
  <c r="E39" i="2"/>
  <c r="H39" i="2" s="1"/>
  <c r="E37" i="2"/>
  <c r="H37" i="2" s="1"/>
  <c r="A38" i="2"/>
  <c r="A52" i="2"/>
  <c r="A44" i="2"/>
  <c r="A49" i="2"/>
  <c r="A41" i="2"/>
  <c r="A47" i="2"/>
  <c r="C47" i="2" s="1"/>
  <c r="D47" i="2" s="1"/>
  <c r="E47" i="2" s="1"/>
  <c r="H47" i="2" s="1"/>
  <c r="A46" i="2"/>
  <c r="A48" i="2"/>
  <c r="A40" i="2"/>
  <c r="A45" i="2"/>
  <c r="A51" i="2"/>
  <c r="A43" i="2"/>
  <c r="A50" i="2"/>
  <c r="A42" i="2"/>
  <c r="C42" i="2" s="1"/>
  <c r="D42" i="2" s="1"/>
  <c r="E42" i="2" s="1"/>
  <c r="H42" i="2" s="1"/>
  <c r="C30" i="1"/>
  <c r="C29" i="1"/>
  <c r="J100" i="5" l="1"/>
  <c r="K100" i="5" s="1"/>
  <c r="L100" i="5" s="1"/>
  <c r="M100" i="5" s="1"/>
  <c r="J104" i="5"/>
  <c r="J99" i="5"/>
  <c r="J101" i="5"/>
  <c r="J103" i="5"/>
  <c r="K103" i="5" s="1"/>
  <c r="L103" i="5" s="1"/>
  <c r="M103" i="5" s="1"/>
  <c r="J105" i="5"/>
  <c r="K105" i="5" s="1"/>
  <c r="L105" i="5" s="1"/>
  <c r="M105" i="5" s="1"/>
  <c r="I98" i="5"/>
  <c r="J98" i="5" s="1"/>
  <c r="K98" i="5" s="1"/>
  <c r="L98" i="5" s="1"/>
  <c r="M98" i="5" s="1"/>
  <c r="J110" i="5"/>
  <c r="J128" i="5"/>
  <c r="J109" i="5"/>
  <c r="K109" i="5" s="1"/>
  <c r="L109" i="5" s="1"/>
  <c r="M109" i="5" s="1"/>
  <c r="J119" i="5"/>
  <c r="J127" i="5"/>
  <c r="J121" i="5"/>
  <c r="J129" i="5"/>
  <c r="J108" i="5"/>
  <c r="J114" i="5"/>
  <c r="J130" i="5"/>
  <c r="J107" i="5"/>
  <c r="J124" i="5"/>
  <c r="J122" i="5"/>
  <c r="J106" i="5"/>
  <c r="J116" i="5"/>
  <c r="J113" i="5"/>
  <c r="K113" i="5" s="1"/>
  <c r="L113" i="5" s="1"/>
  <c r="M113" i="5" s="1"/>
  <c r="J115" i="5"/>
  <c r="J123" i="5"/>
  <c r="J117" i="5"/>
  <c r="J125" i="5"/>
  <c r="J112" i="5"/>
  <c r="J118" i="5"/>
  <c r="J126" i="5"/>
  <c r="J111" i="5"/>
  <c r="J120" i="5"/>
  <c r="B4" i="5" a="1"/>
  <c r="K101" i="5"/>
  <c r="L101" i="5" s="1"/>
  <c r="M101" i="5" s="1"/>
  <c r="K99" i="5"/>
  <c r="L99" i="5" s="1"/>
  <c r="M99" i="5" s="1"/>
  <c r="K102" i="5"/>
  <c r="L102" i="5" s="1"/>
  <c r="M102" i="5" s="1"/>
  <c r="K104" i="5"/>
  <c r="L104" i="5" s="1"/>
  <c r="M104" i="5" s="1"/>
  <c r="C49" i="2"/>
  <c r="D49" i="2" s="1"/>
  <c r="E49" i="2" s="1"/>
  <c r="H49" i="2" s="1"/>
  <c r="C51" i="2"/>
  <c r="D51" i="2" s="1"/>
  <c r="E51" i="2" s="1"/>
  <c r="H51" i="2" s="1"/>
  <c r="C44" i="2"/>
  <c r="D44" i="2" s="1"/>
  <c r="E44" i="2" s="1"/>
  <c r="H44" i="2" s="1"/>
  <c r="C45" i="2"/>
  <c r="D45" i="2" s="1"/>
  <c r="E45" i="2" s="1"/>
  <c r="H45" i="2" s="1"/>
  <c r="P45" i="2" s="1"/>
  <c r="C40" i="2"/>
  <c r="D40" i="2" s="1"/>
  <c r="E40" i="2" s="1"/>
  <c r="H40" i="2" s="1"/>
  <c r="C48" i="2"/>
  <c r="D48" i="2" s="1"/>
  <c r="E48" i="2" s="1"/>
  <c r="H48" i="2" s="1"/>
  <c r="C46" i="2"/>
  <c r="D46" i="2" s="1"/>
  <c r="E46" i="2" s="1"/>
  <c r="H46" i="2" s="1"/>
  <c r="C43" i="2"/>
  <c r="D43" i="2" s="1"/>
  <c r="E43" i="2" s="1"/>
  <c r="H43" i="2" s="1"/>
  <c r="P43" i="2" s="1"/>
  <c r="C52" i="2"/>
  <c r="D52" i="2" s="1"/>
  <c r="E52" i="2" s="1"/>
  <c r="H52" i="2" s="1"/>
  <c r="C38" i="2"/>
  <c r="D38" i="2" s="1"/>
  <c r="E38" i="2" s="1"/>
  <c r="H38" i="2" s="1"/>
  <c r="C50" i="2"/>
  <c r="D50" i="2" s="1"/>
  <c r="E50" i="2" s="1"/>
  <c r="H50" i="2" s="1"/>
  <c r="C41" i="2"/>
  <c r="D41" i="2" s="1"/>
  <c r="E41" i="2" s="1"/>
  <c r="H41" i="2" s="1"/>
  <c r="M41" i="2" s="1"/>
  <c r="P37" i="2"/>
  <c r="M37" i="2"/>
  <c r="P39" i="2"/>
  <c r="M39" i="2"/>
  <c r="P47" i="2"/>
  <c r="M47" i="2"/>
  <c r="P42" i="2"/>
  <c r="M42" i="2"/>
  <c r="P53" i="2"/>
  <c r="M53" i="2"/>
  <c r="C35" i="1"/>
  <c r="C37" i="1" s="1"/>
  <c r="C42" i="1" s="1"/>
  <c r="C46" i="1" s="1"/>
  <c r="K123" i="5" l="1"/>
  <c r="L123" i="5" s="1"/>
  <c r="M123" i="5" s="1"/>
  <c r="K130" i="5"/>
  <c r="L130" i="5" s="1"/>
  <c r="M130" i="5" s="1"/>
  <c r="K128" i="5"/>
  <c r="L128" i="5" s="1"/>
  <c r="M128" i="5" s="1"/>
  <c r="K120" i="5"/>
  <c r="L120" i="5" s="1"/>
  <c r="M120" i="5" s="1"/>
  <c r="K115" i="5"/>
  <c r="L115" i="5" s="1"/>
  <c r="M115" i="5" s="1"/>
  <c r="K114" i="5"/>
  <c r="L114" i="5" s="1"/>
  <c r="M114" i="5" s="1"/>
  <c r="K110" i="5"/>
  <c r="L110" i="5" s="1"/>
  <c r="M110" i="5" s="1"/>
  <c r="K111" i="5"/>
  <c r="L111" i="5" s="1"/>
  <c r="M111" i="5" s="1"/>
  <c r="K126" i="5"/>
  <c r="L126" i="5" s="1"/>
  <c r="M126" i="5" s="1"/>
  <c r="K116" i="5"/>
  <c r="L116" i="5" s="1"/>
  <c r="M116" i="5" s="1"/>
  <c r="K129" i="5"/>
  <c r="L129" i="5" s="1"/>
  <c r="M129" i="5" s="1"/>
  <c r="K107" i="5"/>
  <c r="L107" i="5" s="1"/>
  <c r="M107" i="5" s="1"/>
  <c r="K108" i="5"/>
  <c r="L108" i="5"/>
  <c r="M108" i="5" s="1"/>
  <c r="L118" i="5"/>
  <c r="M118" i="5" s="1"/>
  <c r="K118" i="5"/>
  <c r="K121" i="5"/>
  <c r="L121" i="5" s="1"/>
  <c r="M121" i="5" s="1"/>
  <c r="K117" i="5"/>
  <c r="L117" i="5" s="1"/>
  <c r="M117" i="5" s="1"/>
  <c r="K106" i="5"/>
  <c r="L106" i="5" s="1"/>
  <c r="M106" i="5" s="1"/>
  <c r="K112" i="5"/>
  <c r="L112" i="5" s="1"/>
  <c r="M112" i="5" s="1"/>
  <c r="L122" i="5"/>
  <c r="M122" i="5" s="1"/>
  <c r="K122" i="5"/>
  <c r="K127" i="5"/>
  <c r="L127" i="5" s="1"/>
  <c r="M127" i="5" s="1"/>
  <c r="K125" i="5"/>
  <c r="L125" i="5"/>
  <c r="M125" i="5" s="1"/>
  <c r="K124" i="5"/>
  <c r="L124" i="5" s="1"/>
  <c r="M124" i="5" s="1"/>
  <c r="K119" i="5"/>
  <c r="L119" i="5" s="1"/>
  <c r="M119" i="5" s="1"/>
  <c r="B4" i="5"/>
  <c r="C4" i="5" s="1"/>
  <c r="D4" i="5" s="1"/>
  <c r="C249" i="5"/>
  <c r="D249" i="5" s="1"/>
  <c r="E249" i="5" s="1"/>
  <c r="F249" i="5" s="1"/>
  <c r="C185" i="5"/>
  <c r="D185" i="5" s="1"/>
  <c r="C121" i="5"/>
  <c r="D121" i="5" s="1"/>
  <c r="C57" i="5"/>
  <c r="D57" i="5" s="1"/>
  <c r="E57" i="5" s="1"/>
  <c r="F57" i="5" s="1"/>
  <c r="C224" i="5"/>
  <c r="D224" i="5" s="1"/>
  <c r="C40" i="5"/>
  <c r="D40" i="5" s="1"/>
  <c r="C207" i="5"/>
  <c r="D207" i="5" s="1"/>
  <c r="C143" i="5"/>
  <c r="D143" i="5" s="1"/>
  <c r="C79" i="5"/>
  <c r="D79" i="5" s="1"/>
  <c r="C15" i="5"/>
  <c r="D15" i="5" s="1"/>
  <c r="C104" i="5"/>
  <c r="D104" i="5" s="1"/>
  <c r="C222" i="5"/>
  <c r="D222" i="5" s="1"/>
  <c r="C158" i="5"/>
  <c r="D158" i="5" s="1"/>
  <c r="C94" i="5"/>
  <c r="D94" i="5" s="1"/>
  <c r="C30" i="5"/>
  <c r="D30" i="5" s="1"/>
  <c r="C112" i="5"/>
  <c r="D112" i="5" s="1"/>
  <c r="C221" i="5"/>
  <c r="D221" i="5" s="1"/>
  <c r="C157" i="5"/>
  <c r="D157" i="5" s="1"/>
  <c r="C93" i="5"/>
  <c r="D93" i="5" s="1"/>
  <c r="C29" i="5"/>
  <c r="D29" i="5" s="1"/>
  <c r="C220" i="5"/>
  <c r="D220" i="5" s="1"/>
  <c r="C156" i="5"/>
  <c r="D156" i="5" s="1"/>
  <c r="C92" i="5"/>
  <c r="D92" i="5" s="1"/>
  <c r="C28" i="5"/>
  <c r="D28" i="5" s="1"/>
  <c r="C227" i="5"/>
  <c r="D227" i="5" s="1"/>
  <c r="C163" i="5"/>
  <c r="D163" i="5" s="1"/>
  <c r="C99" i="5"/>
  <c r="D99" i="5" s="1"/>
  <c r="C35" i="5"/>
  <c r="D35" i="5" s="1"/>
  <c r="C226" i="5"/>
  <c r="D226" i="5" s="1"/>
  <c r="C162" i="5"/>
  <c r="D162" i="5" s="1"/>
  <c r="C98" i="5"/>
  <c r="D98" i="5" s="1"/>
  <c r="C34" i="5"/>
  <c r="D34" i="5" s="1"/>
  <c r="C64" i="5"/>
  <c r="D64" i="5" s="1"/>
  <c r="C109" i="5"/>
  <c r="D109" i="5" s="1"/>
  <c r="C178" i="5"/>
  <c r="D178" i="5" s="1"/>
  <c r="C241" i="5"/>
  <c r="D241" i="5" s="1"/>
  <c r="C177" i="5"/>
  <c r="D177" i="5" s="1"/>
  <c r="C113" i="5"/>
  <c r="D113" i="5" s="1"/>
  <c r="C49" i="5"/>
  <c r="D49" i="5" s="1"/>
  <c r="C200" i="5"/>
  <c r="D200" i="5" s="1"/>
  <c r="C8" i="5"/>
  <c r="D8" i="5" s="1"/>
  <c r="C199" i="5"/>
  <c r="D199" i="5" s="1"/>
  <c r="C135" i="5"/>
  <c r="D135" i="5" s="1"/>
  <c r="C71" i="5"/>
  <c r="D71" i="5" s="1"/>
  <c r="C7" i="5"/>
  <c r="D7" i="5" s="1"/>
  <c r="C72" i="5"/>
  <c r="D72" i="5" s="1"/>
  <c r="C214" i="5"/>
  <c r="D214" i="5" s="1"/>
  <c r="C150" i="5"/>
  <c r="D150" i="5" s="1"/>
  <c r="C86" i="5"/>
  <c r="D86" i="5" s="1"/>
  <c r="C22" i="5"/>
  <c r="D22" i="5" s="1"/>
  <c r="C88" i="5"/>
  <c r="D88" i="5" s="1"/>
  <c r="C213" i="5"/>
  <c r="D213" i="5" s="1"/>
  <c r="C149" i="5"/>
  <c r="D149" i="5" s="1"/>
  <c r="C85" i="5"/>
  <c r="D85" i="5" s="1"/>
  <c r="C21" i="5"/>
  <c r="D21" i="5" s="1"/>
  <c r="C212" i="5"/>
  <c r="D212" i="5" s="1"/>
  <c r="C148" i="5"/>
  <c r="D148" i="5" s="1"/>
  <c r="C84" i="5"/>
  <c r="D84" i="5" s="1"/>
  <c r="C20" i="5"/>
  <c r="D20" i="5" s="1"/>
  <c r="C219" i="5"/>
  <c r="D219" i="5" s="1"/>
  <c r="C155" i="5"/>
  <c r="D155" i="5" s="1"/>
  <c r="C91" i="5"/>
  <c r="D91" i="5" s="1"/>
  <c r="C27" i="5"/>
  <c r="D27" i="5" s="1"/>
  <c r="C218" i="5"/>
  <c r="D218" i="5" s="1"/>
  <c r="C154" i="5"/>
  <c r="D154" i="5" s="1"/>
  <c r="C90" i="5"/>
  <c r="D90" i="5" s="1"/>
  <c r="C26" i="5"/>
  <c r="D26" i="5" s="1"/>
  <c r="C73" i="5"/>
  <c r="D73" i="5" s="1"/>
  <c r="C223" i="5"/>
  <c r="D223" i="5" s="1"/>
  <c r="C95" i="5"/>
  <c r="D95" i="5" s="1"/>
  <c r="C152" i="5"/>
  <c r="D152" i="5" s="1"/>
  <c r="C110" i="5"/>
  <c r="D110" i="5" s="1"/>
  <c r="C173" i="5"/>
  <c r="D173" i="5" s="1"/>
  <c r="C108" i="5"/>
  <c r="D108" i="5" s="1"/>
  <c r="C242" i="5"/>
  <c r="D242" i="5" s="1"/>
  <c r="C233" i="5"/>
  <c r="D233" i="5" s="1"/>
  <c r="C169" i="5"/>
  <c r="D169" i="5" s="1"/>
  <c r="C105" i="5"/>
  <c r="D105" i="5" s="1"/>
  <c r="C41" i="5"/>
  <c r="D41" i="5" s="1"/>
  <c r="C184" i="5"/>
  <c r="D184" i="5" s="1"/>
  <c r="C255" i="5"/>
  <c r="D255" i="5" s="1"/>
  <c r="C191" i="5"/>
  <c r="D191" i="5" s="1"/>
  <c r="C127" i="5"/>
  <c r="D127" i="5" s="1"/>
  <c r="C63" i="5"/>
  <c r="D63" i="5" s="1"/>
  <c r="C232" i="5"/>
  <c r="D232" i="5" s="1"/>
  <c r="C32" i="5"/>
  <c r="D32" i="5" s="1"/>
  <c r="C206" i="5"/>
  <c r="D206" i="5" s="1"/>
  <c r="C142" i="5"/>
  <c r="D142" i="5" s="1"/>
  <c r="C78" i="5"/>
  <c r="D78" i="5" s="1"/>
  <c r="C14" i="5"/>
  <c r="D14" i="5" s="1"/>
  <c r="C48" i="5"/>
  <c r="D48" i="5" s="1"/>
  <c r="E48" i="5" s="1"/>
  <c r="F48" i="5" s="1"/>
  <c r="C205" i="5"/>
  <c r="D205" i="5" s="1"/>
  <c r="C141" i="5"/>
  <c r="D141" i="5" s="1"/>
  <c r="C77" i="5"/>
  <c r="D77" i="5" s="1"/>
  <c r="C13" i="5"/>
  <c r="D13" i="5" s="1"/>
  <c r="C204" i="5"/>
  <c r="D204" i="5" s="1"/>
  <c r="C140" i="5"/>
  <c r="D140" i="5" s="1"/>
  <c r="C76" i="5"/>
  <c r="D76" i="5" s="1"/>
  <c r="C12" i="5"/>
  <c r="D12" i="5" s="1"/>
  <c r="C211" i="5"/>
  <c r="D211" i="5" s="1"/>
  <c r="C147" i="5"/>
  <c r="D147" i="5" s="1"/>
  <c r="C83" i="5"/>
  <c r="D83" i="5" s="1"/>
  <c r="C19" i="5"/>
  <c r="D19" i="5" s="1"/>
  <c r="C210" i="5"/>
  <c r="D210" i="5" s="1"/>
  <c r="C146" i="5"/>
  <c r="D146" i="5" s="1"/>
  <c r="C82" i="5"/>
  <c r="D82" i="5" s="1"/>
  <c r="C18" i="5"/>
  <c r="D18" i="5" s="1"/>
  <c r="C9" i="5"/>
  <c r="D9" i="5" s="1"/>
  <c r="C236" i="5"/>
  <c r="D236" i="5" s="1"/>
  <c r="C51" i="5"/>
  <c r="D51" i="5" s="1"/>
  <c r="C225" i="5"/>
  <c r="D225" i="5" s="1"/>
  <c r="C161" i="5"/>
  <c r="D161" i="5" s="1"/>
  <c r="C97" i="5"/>
  <c r="D97" i="5" s="1"/>
  <c r="C33" i="5"/>
  <c r="D33" i="5" s="1"/>
  <c r="C160" i="5"/>
  <c r="D160" i="5" s="1"/>
  <c r="C247" i="5"/>
  <c r="D247" i="5" s="1"/>
  <c r="C183" i="5"/>
  <c r="D183" i="5" s="1"/>
  <c r="C119" i="5"/>
  <c r="D119" i="5" s="1"/>
  <c r="C55" i="5"/>
  <c r="D55" i="5" s="1"/>
  <c r="C208" i="5"/>
  <c r="D208" i="5" s="1"/>
  <c r="C16" i="5"/>
  <c r="D16" i="5" s="1"/>
  <c r="C198" i="5"/>
  <c r="D198" i="5" s="1"/>
  <c r="C134" i="5"/>
  <c r="D134" i="5" s="1"/>
  <c r="C70" i="5"/>
  <c r="D70" i="5" s="1"/>
  <c r="C6" i="5"/>
  <c r="D6" i="5" s="1"/>
  <c r="C24" i="5"/>
  <c r="D24" i="5" s="1"/>
  <c r="C197" i="5"/>
  <c r="D197" i="5" s="1"/>
  <c r="C133" i="5"/>
  <c r="D133" i="5" s="1"/>
  <c r="C69" i="5"/>
  <c r="D69" i="5" s="1"/>
  <c r="C5" i="5"/>
  <c r="D5" i="5" s="1"/>
  <c r="C196" i="5"/>
  <c r="D196" i="5" s="1"/>
  <c r="C132" i="5"/>
  <c r="D132" i="5" s="1"/>
  <c r="C68" i="5"/>
  <c r="D68" i="5" s="1"/>
  <c r="C80" i="5"/>
  <c r="D80" i="5" s="1"/>
  <c r="C203" i="5"/>
  <c r="D203" i="5" s="1"/>
  <c r="C139" i="5"/>
  <c r="D139" i="5" s="1"/>
  <c r="C75" i="5"/>
  <c r="D75" i="5" s="1"/>
  <c r="C11" i="5"/>
  <c r="D11" i="5" s="1"/>
  <c r="C202" i="5"/>
  <c r="D202" i="5" s="1"/>
  <c r="C138" i="5"/>
  <c r="D138" i="5" s="1"/>
  <c r="C74" i="5"/>
  <c r="D74" i="5" s="1"/>
  <c r="C10" i="5"/>
  <c r="D10" i="5" s="1"/>
  <c r="C46" i="5"/>
  <c r="D46" i="5" s="1"/>
  <c r="C44" i="5"/>
  <c r="D44" i="5" s="1"/>
  <c r="C50" i="5"/>
  <c r="D50" i="5" s="1"/>
  <c r="C217" i="5"/>
  <c r="D217" i="5" s="1"/>
  <c r="C153" i="5"/>
  <c r="D153" i="5" s="1"/>
  <c r="C89" i="5"/>
  <c r="D89" i="5" s="1"/>
  <c r="C25" i="5"/>
  <c r="D25" i="5" s="1"/>
  <c r="C136" i="5"/>
  <c r="D136" i="5" s="1"/>
  <c r="C239" i="5"/>
  <c r="D239" i="5" s="1"/>
  <c r="C175" i="5"/>
  <c r="D175" i="5" s="1"/>
  <c r="C111" i="5"/>
  <c r="D111" i="5" s="1"/>
  <c r="C47" i="5"/>
  <c r="D47" i="5" s="1"/>
  <c r="C192" i="5"/>
  <c r="D192" i="5" s="1"/>
  <c r="C254" i="5"/>
  <c r="D254" i="5" s="1"/>
  <c r="C190" i="5"/>
  <c r="D190" i="5" s="1"/>
  <c r="C126" i="5"/>
  <c r="D126" i="5" s="1"/>
  <c r="C62" i="5"/>
  <c r="D62" i="5" s="1"/>
  <c r="C248" i="5"/>
  <c r="D248" i="5" s="1"/>
  <c r="C253" i="5"/>
  <c r="D253" i="5" s="1"/>
  <c r="C189" i="5"/>
  <c r="D189" i="5" s="1"/>
  <c r="C125" i="5"/>
  <c r="D125" i="5" s="1"/>
  <c r="C61" i="5"/>
  <c r="D61" i="5" s="1"/>
  <c r="C252" i="5"/>
  <c r="D252" i="5" s="1"/>
  <c r="C188" i="5"/>
  <c r="D188" i="5" s="1"/>
  <c r="C124" i="5"/>
  <c r="D124" i="5" s="1"/>
  <c r="C60" i="5"/>
  <c r="D60" i="5" s="1"/>
  <c r="C259" i="5"/>
  <c r="D259" i="5" s="1"/>
  <c r="C195" i="5"/>
  <c r="D195" i="5" s="1"/>
  <c r="C131" i="5"/>
  <c r="D131" i="5" s="1"/>
  <c r="C67" i="5"/>
  <c r="D67" i="5" s="1"/>
  <c r="C258" i="5"/>
  <c r="D258" i="5" s="1"/>
  <c r="C194" i="5"/>
  <c r="D194" i="5" s="1"/>
  <c r="C130" i="5"/>
  <c r="D130" i="5" s="1"/>
  <c r="C66" i="5"/>
  <c r="D66" i="5" s="1"/>
  <c r="C96" i="5"/>
  <c r="D96" i="5" s="1"/>
  <c r="C174" i="5"/>
  <c r="D174" i="5" s="1"/>
  <c r="C172" i="5"/>
  <c r="D172" i="5" s="1"/>
  <c r="C115" i="5"/>
  <c r="D115" i="5" s="1"/>
  <c r="C240" i="5"/>
  <c r="D240" i="5" s="1"/>
  <c r="C209" i="5"/>
  <c r="D209" i="5" s="1"/>
  <c r="C145" i="5"/>
  <c r="D145" i="5" s="1"/>
  <c r="C81" i="5"/>
  <c r="D81" i="5" s="1"/>
  <c r="C17" i="5"/>
  <c r="D17" i="5" s="1"/>
  <c r="C120" i="5"/>
  <c r="D120" i="5" s="1"/>
  <c r="C231" i="5"/>
  <c r="D231" i="5" s="1"/>
  <c r="C167" i="5"/>
  <c r="D167" i="5" s="1"/>
  <c r="C103" i="5"/>
  <c r="D103" i="5" s="1"/>
  <c r="C39" i="5"/>
  <c r="D39" i="5" s="1"/>
  <c r="C168" i="5"/>
  <c r="D168" i="5" s="1"/>
  <c r="C246" i="5"/>
  <c r="D246" i="5" s="1"/>
  <c r="C182" i="5"/>
  <c r="D182" i="5" s="1"/>
  <c r="C118" i="5"/>
  <c r="D118" i="5" s="1"/>
  <c r="C54" i="5"/>
  <c r="D54" i="5" s="1"/>
  <c r="C216" i="5"/>
  <c r="D216" i="5" s="1"/>
  <c r="C245" i="5"/>
  <c r="D245" i="5" s="1"/>
  <c r="C181" i="5"/>
  <c r="D181" i="5" s="1"/>
  <c r="C117" i="5"/>
  <c r="D117" i="5" s="1"/>
  <c r="C53" i="5"/>
  <c r="D53" i="5" s="1"/>
  <c r="C244" i="5"/>
  <c r="D244" i="5" s="1"/>
  <c r="C180" i="5"/>
  <c r="D180" i="5" s="1"/>
  <c r="C116" i="5"/>
  <c r="D116" i="5" s="1"/>
  <c r="C52" i="5"/>
  <c r="D52" i="5" s="1"/>
  <c r="C251" i="5"/>
  <c r="D251" i="5" s="1"/>
  <c r="C187" i="5"/>
  <c r="D187" i="5" s="1"/>
  <c r="C123" i="5"/>
  <c r="D123" i="5" s="1"/>
  <c r="C59" i="5"/>
  <c r="D59" i="5" s="1"/>
  <c r="C250" i="5"/>
  <c r="D250" i="5" s="1"/>
  <c r="C186" i="5"/>
  <c r="D186" i="5" s="1"/>
  <c r="C122" i="5"/>
  <c r="D122" i="5" s="1"/>
  <c r="C58" i="5"/>
  <c r="D58" i="5" s="1"/>
  <c r="C137" i="5"/>
  <c r="D137" i="5" s="1"/>
  <c r="C159" i="5"/>
  <c r="D159" i="5" s="1"/>
  <c r="C31" i="5"/>
  <c r="D31" i="5" s="1"/>
  <c r="C238" i="5"/>
  <c r="D238" i="5" s="1"/>
  <c r="C176" i="5"/>
  <c r="D176" i="5" s="1"/>
  <c r="C45" i="5"/>
  <c r="D45" i="5" s="1"/>
  <c r="C243" i="5"/>
  <c r="D243" i="5" s="1"/>
  <c r="C114" i="5"/>
  <c r="D114" i="5" s="1"/>
  <c r="C257" i="5"/>
  <c r="D257" i="5" s="1"/>
  <c r="C193" i="5"/>
  <c r="D193" i="5" s="1"/>
  <c r="C129" i="5"/>
  <c r="D129" i="5" s="1"/>
  <c r="C65" i="5"/>
  <c r="D65" i="5" s="1"/>
  <c r="C256" i="5"/>
  <c r="D256" i="5" s="1"/>
  <c r="C56" i="5"/>
  <c r="D56" i="5" s="1"/>
  <c r="C215" i="5"/>
  <c r="D215" i="5" s="1"/>
  <c r="C151" i="5"/>
  <c r="D151" i="5" s="1"/>
  <c r="C87" i="5"/>
  <c r="D87" i="5" s="1"/>
  <c r="C23" i="5"/>
  <c r="D23" i="5" s="1"/>
  <c r="C128" i="5"/>
  <c r="D128" i="5" s="1"/>
  <c r="C230" i="5"/>
  <c r="D230" i="5" s="1"/>
  <c r="C166" i="5"/>
  <c r="D166" i="5" s="1"/>
  <c r="C102" i="5"/>
  <c r="D102" i="5" s="1"/>
  <c r="C38" i="5"/>
  <c r="D38" i="5" s="1"/>
  <c r="C144" i="5"/>
  <c r="D144" i="5" s="1"/>
  <c r="C229" i="5"/>
  <c r="D229" i="5" s="1"/>
  <c r="C165" i="5"/>
  <c r="D165" i="5" s="1"/>
  <c r="C101" i="5"/>
  <c r="D101" i="5" s="1"/>
  <c r="C37" i="5"/>
  <c r="D37" i="5" s="1"/>
  <c r="C228" i="5"/>
  <c r="D228" i="5" s="1"/>
  <c r="C164" i="5"/>
  <c r="D164" i="5" s="1"/>
  <c r="C100" i="5"/>
  <c r="D100" i="5" s="1"/>
  <c r="C36" i="5"/>
  <c r="D36" i="5" s="1"/>
  <c r="C235" i="5"/>
  <c r="D235" i="5" s="1"/>
  <c r="C171" i="5"/>
  <c r="D171" i="5" s="1"/>
  <c r="C107" i="5"/>
  <c r="D107" i="5" s="1"/>
  <c r="C43" i="5"/>
  <c r="D43" i="5" s="1"/>
  <c r="C234" i="5"/>
  <c r="D234" i="5" s="1"/>
  <c r="C170" i="5"/>
  <c r="D170" i="5" s="1"/>
  <c r="C106" i="5"/>
  <c r="D106" i="5" s="1"/>
  <c r="C42" i="5"/>
  <c r="D42" i="5" s="1"/>
  <c r="C201" i="5"/>
  <c r="D201" i="5" s="1"/>
  <c r="C237" i="5"/>
  <c r="D237" i="5" s="1"/>
  <c r="C179" i="5"/>
  <c r="D179" i="5" s="1"/>
  <c r="T39" i="2"/>
  <c r="B10" i="2" s="1"/>
  <c r="T47" i="2"/>
  <c r="B18" i="2" s="1"/>
  <c r="T53" i="2"/>
  <c r="B24" i="2" s="1"/>
  <c r="T37" i="2"/>
  <c r="B8" i="2" s="1"/>
  <c r="E93" i="5"/>
  <c r="F93" i="5" s="1"/>
  <c r="E109" i="5"/>
  <c r="F109" i="5" s="1"/>
  <c r="E185" i="5"/>
  <c r="F185" i="5" s="1"/>
  <c r="E5" i="5"/>
  <c r="F5" i="5" s="1"/>
  <c r="E217" i="5"/>
  <c r="F217" i="5" s="1"/>
  <c r="E121" i="5"/>
  <c r="F121" i="5" s="1"/>
  <c r="E88" i="5"/>
  <c r="F88" i="5" s="1"/>
  <c r="E224" i="5"/>
  <c r="F224" i="5" s="1"/>
  <c r="E11" i="5"/>
  <c r="F11" i="5" s="1"/>
  <c r="E199" i="5"/>
  <c r="F199" i="5" s="1"/>
  <c r="E163" i="5"/>
  <c r="F163" i="5" s="1"/>
  <c r="E153" i="5"/>
  <c r="F153" i="5" s="1"/>
  <c r="E170" i="5"/>
  <c r="F170" i="5" s="1"/>
  <c r="E186" i="5"/>
  <c r="F186" i="5" s="1"/>
  <c r="E7" i="5"/>
  <c r="F7" i="5" s="1"/>
  <c r="E220" i="5"/>
  <c r="F220" i="5" s="1"/>
  <c r="E36" i="5"/>
  <c r="F36" i="5" s="1"/>
  <c r="E192" i="5"/>
  <c r="F192" i="5" s="1"/>
  <c r="E190" i="5"/>
  <c r="F190" i="5" s="1"/>
  <c r="E18" i="5"/>
  <c r="F18" i="5" s="1"/>
  <c r="E54" i="5"/>
  <c r="F54" i="5" s="1"/>
  <c r="E71" i="5"/>
  <c r="F71" i="5" s="1"/>
  <c r="E226" i="5"/>
  <c r="F226" i="5" s="1"/>
  <c r="E160" i="5"/>
  <c r="F160" i="5" s="1"/>
  <c r="E135" i="5"/>
  <c r="F135" i="5" s="1"/>
  <c r="E30" i="5"/>
  <c r="F30" i="5" s="1"/>
  <c r="E90" i="5"/>
  <c r="F90" i="5" s="1"/>
  <c r="E115" i="5"/>
  <c r="F115" i="5" s="1"/>
  <c r="E191" i="5"/>
  <c r="F191" i="5" s="1"/>
  <c r="E125" i="5"/>
  <c r="F125" i="5" s="1"/>
  <c r="E242" i="5"/>
  <c r="F242" i="5" s="1"/>
  <c r="E178" i="5"/>
  <c r="F178" i="5" s="1"/>
  <c r="E14" i="5"/>
  <c r="F14" i="5" s="1"/>
  <c r="E22" i="5"/>
  <c r="F22" i="5" s="1"/>
  <c r="E94" i="5"/>
  <c r="F94" i="5" s="1"/>
  <c r="E247" i="5"/>
  <c r="F247" i="5" s="1"/>
  <c r="E183" i="5"/>
  <c r="F183" i="5" s="1"/>
  <c r="E198" i="5"/>
  <c r="F198" i="5" s="1"/>
  <c r="E27" i="5"/>
  <c r="F27" i="5" s="1"/>
  <c r="E63" i="5"/>
  <c r="F63" i="5" s="1"/>
  <c r="E106" i="5"/>
  <c r="F106" i="5" s="1"/>
  <c r="E20" i="5"/>
  <c r="F20" i="5" s="1"/>
  <c r="E38" i="5"/>
  <c r="F38" i="5" s="1"/>
  <c r="E33" i="5"/>
  <c r="F33" i="5" s="1"/>
  <c r="E231" i="5"/>
  <c r="F231" i="5" s="1"/>
  <c r="E74" i="5"/>
  <c r="F74" i="5" s="1"/>
  <c r="E9" i="5"/>
  <c r="F9" i="5" s="1"/>
  <c r="E127" i="5"/>
  <c r="F127" i="5" s="1"/>
  <c r="E35" i="5"/>
  <c r="F35" i="5" s="1"/>
  <c r="E251" i="5"/>
  <c r="F251" i="5" s="1"/>
  <c r="E151" i="5"/>
  <c r="F151" i="5" s="1"/>
  <c r="E195" i="5"/>
  <c r="F195" i="5" s="1"/>
  <c r="E104" i="5"/>
  <c r="F104" i="5" s="1"/>
  <c r="E252" i="5"/>
  <c r="F252" i="5" s="1"/>
  <c r="E100" i="5"/>
  <c r="F100" i="5" s="1"/>
  <c r="E245" i="5"/>
  <c r="F245" i="5" s="1"/>
  <c r="E203" i="5"/>
  <c r="F203" i="5" s="1"/>
  <c r="E236" i="5"/>
  <c r="F236" i="5" s="1"/>
  <c r="E155" i="5"/>
  <c r="F155" i="5" s="1"/>
  <c r="E158" i="5"/>
  <c r="F158" i="5" s="1"/>
  <c r="E157" i="5"/>
  <c r="F157" i="5" s="1"/>
  <c r="E26" i="5"/>
  <c r="F26" i="5" s="1"/>
  <c r="E243" i="5"/>
  <c r="F243" i="5" s="1"/>
  <c r="E15" i="5"/>
  <c r="F15" i="5" s="1"/>
  <c r="E142" i="5"/>
  <c r="F142" i="5" s="1"/>
  <c r="E177" i="5"/>
  <c r="F177" i="5" s="1"/>
  <c r="E95" i="5"/>
  <c r="F95" i="5" s="1"/>
  <c r="E82" i="5"/>
  <c r="F82" i="5" s="1"/>
  <c r="E99" i="5"/>
  <c r="F99" i="5" s="1"/>
  <c r="E202" i="5"/>
  <c r="F202" i="5" s="1"/>
  <c r="E134" i="5"/>
  <c r="F134" i="5" s="1"/>
  <c r="E232" i="5"/>
  <c r="F232" i="5" s="1"/>
  <c r="E73" i="5"/>
  <c r="F73" i="5" s="1"/>
  <c r="E84" i="5"/>
  <c r="F84" i="5" s="1"/>
  <c r="E12" i="5"/>
  <c r="F12" i="5" s="1"/>
  <c r="E76" i="5"/>
  <c r="F76" i="5" s="1"/>
  <c r="E172" i="5"/>
  <c r="F172" i="5" s="1"/>
  <c r="E108" i="5"/>
  <c r="F108" i="5" s="1"/>
  <c r="P50" i="2"/>
  <c r="M50" i="2"/>
  <c r="T50" i="2" s="1"/>
  <c r="B21" i="2" s="1"/>
  <c r="M46" i="2"/>
  <c r="T46" i="2" s="1"/>
  <c r="B17" i="2" s="1"/>
  <c r="P46" i="2"/>
  <c r="P40" i="2"/>
  <c r="M40" i="2"/>
  <c r="P52" i="2"/>
  <c r="M52" i="2"/>
  <c r="T52" i="2" s="1"/>
  <c r="B23" i="2" s="1"/>
  <c r="P44" i="2"/>
  <c r="M44" i="2"/>
  <c r="T44" i="2" s="1"/>
  <c r="B15" i="2" s="1"/>
  <c r="P48" i="2"/>
  <c r="M48" i="2"/>
  <c r="P38" i="2"/>
  <c r="M38" i="2"/>
  <c r="P51" i="2"/>
  <c r="M51" i="2"/>
  <c r="T51" i="2" s="1"/>
  <c r="B22" i="2" s="1"/>
  <c r="P49" i="2"/>
  <c r="M49" i="2"/>
  <c r="T49" i="2" s="1"/>
  <c r="B20" i="2" s="1"/>
  <c r="M43" i="2"/>
  <c r="T43" i="2" s="1"/>
  <c r="B14" i="2" s="1"/>
  <c r="T42" i="2"/>
  <c r="B13" i="2" s="1"/>
  <c r="P41" i="2"/>
  <c r="T41" i="2" s="1"/>
  <c r="B12" i="2" s="1"/>
  <c r="M45" i="2"/>
  <c r="T45" i="2" s="1"/>
  <c r="B16" i="2" s="1"/>
  <c r="E6" i="5" l="1"/>
  <c r="F6" i="5" s="1"/>
  <c r="E201" i="5"/>
  <c r="F201" i="5" s="1"/>
  <c r="E229" i="5"/>
  <c r="F229" i="5" s="1"/>
  <c r="E25" i="5"/>
  <c r="F25" i="5" s="1"/>
  <c r="E137" i="5"/>
  <c r="F137" i="5" s="1"/>
  <c r="E240" i="5"/>
  <c r="F240" i="5" s="1"/>
  <c r="E223" i="5"/>
  <c r="F223" i="5" s="1"/>
  <c r="E149" i="5"/>
  <c r="F149" i="5" s="1"/>
  <c r="E68" i="5"/>
  <c r="F68" i="5" s="1"/>
  <c r="E141" i="5"/>
  <c r="F141" i="5" s="1"/>
  <c r="E147" i="5"/>
  <c r="F147" i="5" s="1"/>
  <c r="E257" i="5"/>
  <c r="F257" i="5" s="1"/>
  <c r="E169" i="5"/>
  <c r="F169" i="5" s="1"/>
  <c r="E200" i="5"/>
  <c r="F200" i="5" s="1"/>
  <c r="E41" i="5"/>
  <c r="F41" i="5" s="1"/>
  <c r="E118" i="5"/>
  <c r="F118" i="5" s="1"/>
  <c r="E47" i="5"/>
  <c r="F47" i="5" s="1"/>
  <c r="E56" i="5"/>
  <c r="F56" i="5" s="1"/>
  <c r="E180" i="5"/>
  <c r="F180" i="5" s="1"/>
  <c r="E189" i="5"/>
  <c r="F189" i="5" s="1"/>
  <c r="E31" i="5"/>
  <c r="F31" i="5" s="1"/>
  <c r="E117" i="5"/>
  <c r="F117" i="5" s="1"/>
  <c r="E102" i="5"/>
  <c r="F102" i="5" s="1"/>
  <c r="E239" i="5"/>
  <c r="F239" i="5" s="1"/>
  <c r="E174" i="5"/>
  <c r="F174" i="5" s="1"/>
  <c r="E164" i="5"/>
  <c r="F164" i="5" s="1"/>
  <c r="E214" i="5"/>
  <c r="F214" i="5" s="1"/>
  <c r="E45" i="5"/>
  <c r="F45" i="5" s="1"/>
  <c r="E238" i="5"/>
  <c r="F238" i="5" s="1"/>
  <c r="E129" i="5"/>
  <c r="F129" i="5" s="1"/>
  <c r="E66" i="5"/>
  <c r="F66" i="5" s="1"/>
  <c r="E120" i="5"/>
  <c r="F120" i="5" s="1"/>
  <c r="E59" i="5"/>
  <c r="F59" i="5" s="1"/>
  <c r="E139" i="5"/>
  <c r="F139" i="5" s="1"/>
  <c r="E60" i="5"/>
  <c r="F60" i="5" s="1"/>
  <c r="E210" i="5"/>
  <c r="F210" i="5" s="1"/>
  <c r="E65" i="5"/>
  <c r="F65" i="5" s="1"/>
  <c r="E133" i="5"/>
  <c r="F133" i="5" s="1"/>
  <c r="E175" i="5"/>
  <c r="F175" i="5" s="1"/>
  <c r="E81" i="5"/>
  <c r="F81" i="5" s="1"/>
  <c r="E143" i="5"/>
  <c r="F143" i="5" s="1"/>
  <c r="E161" i="5"/>
  <c r="F161" i="5" s="1"/>
  <c r="E212" i="5"/>
  <c r="F212" i="5" s="1"/>
  <c r="E43" i="5"/>
  <c r="F43" i="5" s="1"/>
  <c r="E184" i="5"/>
  <c r="F184" i="5" s="1"/>
  <c r="E208" i="5"/>
  <c r="F208" i="5" s="1"/>
  <c r="E110" i="5"/>
  <c r="F110" i="5" s="1"/>
  <c r="E34" i="5"/>
  <c r="F34" i="5" s="1"/>
  <c r="E248" i="5"/>
  <c r="F248" i="5" s="1"/>
  <c r="E112" i="5"/>
  <c r="F112" i="5" s="1"/>
  <c r="E53" i="5"/>
  <c r="F53" i="5" s="1"/>
  <c r="E4" i="5"/>
  <c r="F4" i="5" s="1"/>
  <c r="E44" i="5"/>
  <c r="F44" i="5" s="1"/>
  <c r="E230" i="5"/>
  <c r="F230" i="5" s="1"/>
  <c r="E246" i="5"/>
  <c r="F246" i="5" s="1"/>
  <c r="E204" i="5"/>
  <c r="F204" i="5" s="1"/>
  <c r="E150" i="5"/>
  <c r="F150" i="5" s="1"/>
  <c r="E37" i="5"/>
  <c r="F37" i="5" s="1"/>
  <c r="E28" i="5"/>
  <c r="F28" i="5" s="1"/>
  <c r="E218" i="5"/>
  <c r="F218" i="5" s="1"/>
  <c r="E179" i="5"/>
  <c r="F179" i="5" s="1"/>
  <c r="E197" i="5"/>
  <c r="F197" i="5" s="1"/>
  <c r="E123" i="5"/>
  <c r="F123" i="5" s="1"/>
  <c r="E49" i="5"/>
  <c r="F49" i="5" s="1"/>
  <c r="E206" i="5"/>
  <c r="F206" i="5" s="1"/>
  <c r="E107" i="5"/>
  <c r="F107" i="5" s="1"/>
  <c r="E152" i="5"/>
  <c r="F152" i="5" s="1"/>
  <c r="E225" i="5"/>
  <c r="F225" i="5" s="1"/>
  <c r="E92" i="5"/>
  <c r="F92" i="5" s="1"/>
  <c r="E98" i="5"/>
  <c r="F98" i="5" s="1"/>
  <c r="E130" i="5"/>
  <c r="F130" i="5" s="1"/>
  <c r="E21" i="5"/>
  <c r="F21" i="5" s="1"/>
  <c r="E124" i="5"/>
  <c r="F124" i="5" s="1"/>
  <c r="E168" i="5"/>
  <c r="F168" i="5" s="1"/>
  <c r="E207" i="5"/>
  <c r="F207" i="5" s="1"/>
  <c r="E62" i="5"/>
  <c r="F62" i="5" s="1"/>
  <c r="E145" i="5"/>
  <c r="F145" i="5" s="1"/>
  <c r="E55" i="5"/>
  <c r="F55" i="5" s="1"/>
  <c r="E13" i="5"/>
  <c r="F13" i="5" s="1"/>
  <c r="E101" i="5"/>
  <c r="F101" i="5" s="1"/>
  <c r="E128" i="5"/>
  <c r="F128" i="5" s="1"/>
  <c r="E46" i="5"/>
  <c r="F46" i="5" s="1"/>
  <c r="E19" i="5"/>
  <c r="F19" i="5" s="1"/>
  <c r="E187" i="5"/>
  <c r="F187" i="5" s="1"/>
  <c r="E221" i="5"/>
  <c r="F221" i="5" s="1"/>
  <c r="E148" i="5"/>
  <c r="F148" i="5" s="1"/>
  <c r="E97" i="5"/>
  <c r="F97" i="5" s="1"/>
  <c r="E39" i="5"/>
  <c r="F39" i="5" s="1"/>
  <c r="E69" i="5"/>
  <c r="F69" i="5" s="1"/>
  <c r="E64" i="5"/>
  <c r="F64" i="5" s="1"/>
  <c r="E58" i="5"/>
  <c r="F58" i="5" s="1"/>
  <c r="E42" i="5"/>
  <c r="F42" i="5" s="1"/>
  <c r="E182" i="5"/>
  <c r="F182" i="5" s="1"/>
  <c r="E213" i="5"/>
  <c r="F213" i="5" s="1"/>
  <c r="E241" i="5"/>
  <c r="F241" i="5" s="1"/>
  <c r="E8" i="5"/>
  <c r="F8" i="5" s="1"/>
  <c r="E61" i="5"/>
  <c r="F61" i="5" s="1"/>
  <c r="E144" i="5"/>
  <c r="F144" i="5" s="1"/>
  <c r="E211" i="5"/>
  <c r="F211" i="5" s="1"/>
  <c r="E17" i="5"/>
  <c r="F17" i="5" s="1"/>
  <c r="E96" i="5"/>
  <c r="F96" i="5" s="1"/>
  <c r="E79" i="5"/>
  <c r="F79" i="5" s="1"/>
  <c r="E222" i="5"/>
  <c r="F222" i="5" s="1"/>
  <c r="E70" i="5"/>
  <c r="F70" i="5" s="1"/>
  <c r="E75" i="5"/>
  <c r="F75" i="5" s="1"/>
  <c r="E16" i="5"/>
  <c r="F16" i="5" s="1"/>
  <c r="E29" i="5"/>
  <c r="F29" i="5" s="1"/>
  <c r="E140" i="5"/>
  <c r="F140" i="5" s="1"/>
  <c r="E132" i="5"/>
  <c r="F132" i="5" s="1"/>
  <c r="E138" i="5"/>
  <c r="F138" i="5" s="1"/>
  <c r="E111" i="5"/>
  <c r="F111" i="5" s="1"/>
  <c r="E114" i="5"/>
  <c r="F114" i="5" s="1"/>
  <c r="E176" i="5"/>
  <c r="F176" i="5" s="1"/>
  <c r="E253" i="5"/>
  <c r="F253" i="5" s="1"/>
  <c r="E256" i="5"/>
  <c r="F256" i="5" s="1"/>
  <c r="E89" i="5"/>
  <c r="F89" i="5" s="1"/>
  <c r="E255" i="5"/>
  <c r="F255" i="5" s="1"/>
  <c r="E250" i="5"/>
  <c r="F250" i="5" s="1"/>
  <c r="E146" i="5"/>
  <c r="F146" i="5" s="1"/>
  <c r="E86" i="5"/>
  <c r="F86" i="5" s="1"/>
  <c r="E52" i="5"/>
  <c r="F52" i="5" s="1"/>
  <c r="E78" i="5"/>
  <c r="F78" i="5" s="1"/>
  <c r="E167" i="5"/>
  <c r="F167" i="5" s="1"/>
  <c r="E254" i="5"/>
  <c r="F254" i="5" s="1"/>
  <c r="E154" i="5"/>
  <c r="F154" i="5" s="1"/>
  <c r="E216" i="5"/>
  <c r="F216" i="5" s="1"/>
  <c r="E219" i="5"/>
  <c r="F219" i="5" s="1"/>
  <c r="E205" i="5"/>
  <c r="F205" i="5" s="1"/>
  <c r="E228" i="5"/>
  <c r="F228" i="5" s="1"/>
  <c r="E50" i="5"/>
  <c r="F50" i="5" s="1"/>
  <c r="E244" i="5"/>
  <c r="F244" i="5" s="1"/>
  <c r="E227" i="5"/>
  <c r="F227" i="5" s="1"/>
  <c r="E173" i="5"/>
  <c r="F173" i="5" s="1"/>
  <c r="E67" i="5"/>
  <c r="F67" i="5" s="1"/>
  <c r="E233" i="5"/>
  <c r="F233" i="5" s="1"/>
  <c r="E87" i="5"/>
  <c r="F87" i="5" s="1"/>
  <c r="E162" i="5"/>
  <c r="F162" i="5" s="1"/>
  <c r="E116" i="5"/>
  <c r="F116" i="5" s="1"/>
  <c r="E196" i="5"/>
  <c r="F196" i="5" s="1"/>
  <c r="E194" i="5"/>
  <c r="F194" i="5" s="1"/>
  <c r="E193" i="5"/>
  <c r="F193" i="5" s="1"/>
  <c r="E136" i="5"/>
  <c r="F136" i="5" s="1"/>
  <c r="E215" i="5"/>
  <c r="F215" i="5" s="1"/>
  <c r="E166" i="5"/>
  <c r="F166" i="5" s="1"/>
  <c r="E237" i="5"/>
  <c r="F237" i="5" s="1"/>
  <c r="E234" i="5"/>
  <c r="F234" i="5" s="1"/>
  <c r="E131" i="5"/>
  <c r="F131" i="5" s="1"/>
  <c r="E10" i="5"/>
  <c r="F10" i="5" s="1"/>
  <c r="E258" i="5"/>
  <c r="F258" i="5" s="1"/>
  <c r="E51" i="5"/>
  <c r="F51" i="5" s="1"/>
  <c r="E23" i="5"/>
  <c r="F23" i="5" s="1"/>
  <c r="E126" i="5"/>
  <c r="F126" i="5" s="1"/>
  <c r="E77" i="5"/>
  <c r="F77" i="5" s="1"/>
  <c r="E24" i="5"/>
  <c r="F24" i="5" s="1"/>
  <c r="E181" i="5"/>
  <c r="F181" i="5" s="1"/>
  <c r="E122" i="5"/>
  <c r="F122" i="5" s="1"/>
  <c r="E171" i="5"/>
  <c r="F171" i="5" s="1"/>
  <c r="E259" i="5"/>
  <c r="F259" i="5" s="1"/>
  <c r="E72" i="5"/>
  <c r="F72" i="5" s="1"/>
  <c r="E119" i="5"/>
  <c r="F119" i="5" s="1"/>
  <c r="E40" i="5"/>
  <c r="F40" i="5" s="1"/>
  <c r="E32" i="5"/>
  <c r="F32" i="5" s="1"/>
  <c r="E80" i="5"/>
  <c r="F80" i="5" s="1"/>
  <c r="E159" i="5"/>
  <c r="F159" i="5" s="1"/>
  <c r="E209" i="5"/>
  <c r="F209" i="5" s="1"/>
  <c r="E156" i="5"/>
  <c r="F156" i="5" s="1"/>
  <c r="E91" i="5"/>
  <c r="F91" i="5" s="1"/>
  <c r="E165" i="5"/>
  <c r="F165" i="5" s="1"/>
  <c r="E188" i="5"/>
  <c r="F188" i="5" s="1"/>
  <c r="E113" i="5"/>
  <c r="F113" i="5" s="1"/>
  <c r="E235" i="5"/>
  <c r="F235" i="5" s="1"/>
  <c r="E105" i="5"/>
  <c r="F105" i="5" s="1"/>
  <c r="E103" i="5"/>
  <c r="F103" i="5" s="1"/>
  <c r="E83" i="5"/>
  <c r="F83" i="5" s="1"/>
  <c r="E85" i="5"/>
  <c r="F85" i="5" s="1"/>
  <c r="T48" i="2"/>
  <c r="B19" i="2" s="1"/>
  <c r="T38" i="2"/>
  <c r="B9" i="2" s="1"/>
  <c r="T40" i="2"/>
  <c r="B11" i="2" s="1"/>
  <c r="A25" i="3" s="1" a="1"/>
  <c r="E31" i="3" l="1"/>
  <c r="E27" i="3"/>
  <c r="G35" i="3"/>
  <c r="G37" i="3"/>
  <c r="E37" i="3"/>
  <c r="D33" i="3"/>
  <c r="G39" i="3"/>
  <c r="G41" i="3"/>
  <c r="E38" i="3"/>
  <c r="G32" i="3"/>
  <c r="F41" i="3"/>
  <c r="E39" i="3"/>
  <c r="D35" i="3"/>
  <c r="F26" i="3"/>
  <c r="E34" i="3"/>
  <c r="G28" i="3"/>
  <c r="D41" i="3"/>
  <c r="F38" i="3"/>
  <c r="F32" i="3"/>
  <c r="D34" i="3"/>
  <c r="F31" i="3"/>
  <c r="A25" i="3"/>
  <c r="D31" i="3"/>
  <c r="F30" i="3"/>
  <c r="F34" i="3"/>
  <c r="D25" i="3"/>
  <c r="G36" i="3"/>
  <c r="G29" i="3"/>
  <c r="D36" i="3"/>
  <c r="F40" i="3"/>
  <c r="G38" i="3"/>
  <c r="D27" i="3"/>
  <c r="G33" i="3"/>
  <c r="G26" i="3"/>
  <c r="D39" i="3"/>
  <c r="E28" i="3"/>
  <c r="F25" i="3"/>
  <c r="F29" i="3"/>
  <c r="F27" i="3"/>
  <c r="E26" i="3"/>
  <c r="F39" i="3"/>
  <c r="E30" i="3"/>
  <c r="D30" i="3"/>
  <c r="D38" i="3"/>
  <c r="E41" i="3"/>
  <c r="G34" i="3"/>
  <c r="F28" i="3"/>
  <c r="D28" i="3"/>
  <c r="E32" i="3"/>
  <c r="E35" i="3"/>
  <c r="F35" i="3"/>
  <c r="E29" i="3"/>
  <c r="G30" i="3"/>
  <c r="G25" i="3"/>
  <c r="F36" i="3"/>
  <c r="G40" i="3"/>
  <c r="E40" i="3"/>
  <c r="G31" i="3"/>
  <c r="E25" i="3"/>
  <c r="D29" i="3"/>
  <c r="G27" i="3"/>
  <c r="F33" i="3"/>
  <c r="D26" i="3"/>
  <c r="D37" i="3"/>
  <c r="D32" i="3"/>
  <c r="E36" i="3"/>
  <c r="E33" i="3"/>
  <c r="F37" i="3"/>
  <c r="D40" i="3"/>
  <c r="I130" i="5"/>
  <c r="I129" i="5"/>
  <c r="I128" i="5"/>
  <c r="I127" i="5"/>
  <c r="I126" i="5"/>
  <c r="I125" i="5"/>
  <c r="I124" i="5"/>
  <c r="I123" i="5"/>
  <c r="I122" i="5"/>
  <c r="I121" i="5"/>
  <c r="I120" i="5"/>
  <c r="I119" i="5"/>
  <c r="I118" i="5"/>
  <c r="I117" i="5"/>
  <c r="I116" i="5"/>
  <c r="I115" i="5"/>
  <c r="I114" i="5"/>
  <c r="I113" i="5"/>
  <c r="I112" i="5"/>
  <c r="I111" i="5"/>
  <c r="I110" i="5"/>
  <c r="I109" i="5"/>
  <c r="I108" i="5"/>
  <c r="I107" i="5"/>
  <c r="I106" i="5"/>
  <c r="I105" i="5"/>
  <c r="I104" i="5"/>
  <c r="I103" i="5"/>
  <c r="I102" i="5"/>
  <c r="I101" i="5"/>
  <c r="I100" i="5"/>
  <c r="I99" i="5"/>
  <c r="H130" i="5"/>
  <c r="H129" i="5"/>
  <c r="H128" i="5"/>
  <c r="H127" i="5"/>
  <c r="H126" i="5"/>
  <c r="H125" i="5"/>
  <c r="H124" i="5"/>
  <c r="H123" i="5"/>
  <c r="H122" i="5"/>
  <c r="H121" i="5"/>
  <c r="H120" i="5"/>
  <c r="H119" i="5"/>
  <c r="H118" i="5"/>
  <c r="H117" i="5"/>
  <c r="H116" i="5"/>
  <c r="H115" i="5"/>
  <c r="H114" i="5"/>
  <c r="H113" i="5"/>
  <c r="H112" i="5"/>
  <c r="H111" i="5"/>
  <c r="H110" i="5"/>
  <c r="H109" i="5"/>
  <c r="H108" i="5"/>
  <c r="H107" i="5"/>
  <c r="H106" i="5"/>
  <c r="H105" i="5"/>
  <c r="H104" i="5"/>
  <c r="H103" i="5"/>
  <c r="H102" i="5"/>
  <c r="H101" i="5"/>
  <c r="H100" i="5"/>
  <c r="H99" i="5"/>
  <c r="B259" i="5"/>
  <c r="B258" i="5"/>
  <c r="B257" i="5"/>
  <c r="B256" i="5"/>
  <c r="B255" i="5"/>
  <c r="B254" i="5"/>
  <c r="B253" i="5"/>
  <c r="B252" i="5"/>
  <c r="B251" i="5"/>
  <c r="B250" i="5"/>
  <c r="B249" i="5"/>
  <c r="B248" i="5"/>
  <c r="B247" i="5"/>
  <c r="B246" i="5"/>
  <c r="B245" i="5"/>
  <c r="B244" i="5"/>
  <c r="B243" i="5"/>
  <c r="B242" i="5"/>
  <c r="B241" i="5"/>
  <c r="B240" i="5"/>
  <c r="B239" i="5"/>
  <c r="B238" i="5"/>
  <c r="B237" i="5"/>
  <c r="B236" i="5"/>
  <c r="B235" i="5"/>
  <c r="B234" i="5"/>
  <c r="B233" i="5"/>
  <c r="B232" i="5"/>
  <c r="B231" i="5"/>
  <c r="B230" i="5"/>
  <c r="B229" i="5"/>
  <c r="B228" i="5"/>
  <c r="B227" i="5"/>
  <c r="B226" i="5"/>
  <c r="B225" i="5"/>
  <c r="B224" i="5"/>
  <c r="B223" i="5"/>
  <c r="B222" i="5"/>
  <c r="B221" i="5"/>
  <c r="B220" i="5"/>
  <c r="B219" i="5"/>
  <c r="B218" i="5"/>
  <c r="B217" i="5"/>
  <c r="B216" i="5"/>
  <c r="B215" i="5"/>
  <c r="B214" i="5"/>
  <c r="B213" i="5"/>
  <c r="B212" i="5"/>
  <c r="B211" i="5"/>
  <c r="B210" i="5"/>
  <c r="B209" i="5"/>
  <c r="B208" i="5"/>
  <c r="B207" i="5"/>
  <c r="B206" i="5"/>
  <c r="B205" i="5"/>
  <c r="B204" i="5"/>
  <c r="B203" i="5"/>
  <c r="B202" i="5"/>
  <c r="B201" i="5"/>
  <c r="B200" i="5"/>
  <c r="B199" i="5"/>
  <c r="B198" i="5"/>
  <c r="B197" i="5"/>
  <c r="B196" i="5"/>
  <c r="B195" i="5"/>
  <c r="B194" i="5"/>
  <c r="B193" i="5"/>
  <c r="B192" i="5"/>
  <c r="B191" i="5"/>
  <c r="B190" i="5"/>
  <c r="B189" i="5"/>
  <c r="B188" i="5"/>
  <c r="B187" i="5"/>
  <c r="B186" i="5"/>
  <c r="B185" i="5"/>
  <c r="B184" i="5"/>
  <c r="B183" i="5"/>
  <c r="B182" i="5"/>
  <c r="B181" i="5"/>
  <c r="B180" i="5"/>
  <c r="B179" i="5"/>
  <c r="B178" i="5"/>
  <c r="B177" i="5"/>
  <c r="B176" i="5"/>
  <c r="B175" i="5"/>
  <c r="B174" i="5"/>
  <c r="B173" i="5"/>
  <c r="B172" i="5"/>
  <c r="B171" i="5"/>
  <c r="B170" i="5"/>
  <c r="B169" i="5"/>
  <c r="B168" i="5"/>
  <c r="B167" i="5"/>
  <c r="B166" i="5"/>
  <c r="B165" i="5"/>
  <c r="B164" i="5"/>
  <c r="B163" i="5"/>
  <c r="B162" i="5"/>
  <c r="B161" i="5"/>
  <c r="B160" i="5"/>
  <c r="B159" i="5"/>
  <c r="B158" i="5"/>
  <c r="B157" i="5"/>
  <c r="B156" i="5"/>
  <c r="B155" i="5"/>
  <c r="B154" i="5"/>
  <c r="B153" i="5"/>
  <c r="B152" i="5"/>
  <c r="B151" i="5"/>
  <c r="B150" i="5"/>
  <c r="B149" i="5"/>
  <c r="B148" i="5"/>
  <c r="B147" i="5"/>
  <c r="B146" i="5"/>
  <c r="B145" i="5"/>
  <c r="B144" i="5"/>
  <c r="B143" i="5"/>
  <c r="B142" i="5"/>
  <c r="B141" i="5"/>
  <c r="B140" i="5"/>
  <c r="B139" i="5"/>
  <c r="B138" i="5"/>
  <c r="B137" i="5"/>
  <c r="B136" i="5"/>
  <c r="B135" i="5"/>
  <c r="B134" i="5"/>
  <c r="B133" i="5"/>
  <c r="B132" i="5"/>
  <c r="B131" i="5"/>
  <c r="B130" i="5"/>
  <c r="B129" i="5"/>
  <c r="B128" i="5"/>
  <c r="B127" i="5"/>
  <c r="B126" i="5"/>
  <c r="B125" i="5"/>
  <c r="B124" i="5"/>
  <c r="B123" i="5"/>
  <c r="B122" i="5"/>
  <c r="B121" i="5"/>
  <c r="B120" i="5"/>
  <c r="B119" i="5"/>
  <c r="B118" i="5"/>
  <c r="B117" i="5"/>
  <c r="B116" i="5"/>
  <c r="B115" i="5"/>
  <c r="B114" i="5"/>
  <c r="B113" i="5"/>
  <c r="B112" i="5"/>
  <c r="B111" i="5"/>
  <c r="B110" i="5"/>
  <c r="B109" i="5"/>
  <c r="B108" i="5"/>
  <c r="B107" i="5"/>
  <c r="B106" i="5"/>
  <c r="B105" i="5"/>
  <c r="B104" i="5"/>
  <c r="B103" i="5"/>
  <c r="B102" i="5"/>
  <c r="B101" i="5"/>
  <c r="B100" i="5"/>
  <c r="B99" i="5"/>
  <c r="B98" i="5"/>
  <c r="B97" i="5"/>
  <c r="B96" i="5"/>
  <c r="B95" i="5"/>
  <c r="B94" i="5"/>
  <c r="B93" i="5"/>
  <c r="B92" i="5"/>
  <c r="B91" i="5"/>
  <c r="B90" i="5"/>
  <c r="B89" i="5"/>
  <c r="B88" i="5"/>
  <c r="B87" i="5"/>
  <c r="B86" i="5"/>
  <c r="B85" i="5"/>
  <c r="B84" i="5"/>
  <c r="B83" i="5"/>
  <c r="B82" i="5"/>
  <c r="B81" i="5"/>
  <c r="B80" i="5"/>
  <c r="B79" i="5"/>
  <c r="B78" i="5"/>
  <c r="B77" i="5"/>
  <c r="B76" i="5"/>
  <c r="B75" i="5"/>
  <c r="B74" i="5"/>
  <c r="B73" i="5"/>
  <c r="B72" i="5"/>
  <c r="B71" i="5"/>
  <c r="B70" i="5"/>
  <c r="B69" i="5"/>
  <c r="B68" i="5"/>
  <c r="B67" i="5"/>
  <c r="B66" i="5"/>
  <c r="B65" i="5"/>
  <c r="B64" i="5"/>
  <c r="B63" i="5"/>
  <c r="B62" i="5"/>
  <c r="B61" i="5"/>
  <c r="B60" i="5"/>
  <c r="B59" i="5"/>
  <c r="B58" i="5"/>
  <c r="B57" i="5"/>
  <c r="B56" i="5"/>
  <c r="B55" i="5"/>
  <c r="B54" i="5"/>
  <c r="B53" i="5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A259" i="5"/>
  <c r="A258" i="5"/>
  <c r="A257" i="5"/>
  <c r="A256" i="5"/>
  <c r="A255" i="5"/>
  <c r="A254" i="5"/>
  <c r="A253" i="5"/>
  <c r="A252" i="5"/>
  <c r="A251" i="5"/>
  <c r="A250" i="5"/>
  <c r="A249" i="5"/>
  <c r="A248" i="5"/>
  <c r="A247" i="5"/>
  <c r="A246" i="5"/>
  <c r="A245" i="5"/>
  <c r="A244" i="5"/>
  <c r="A243" i="5"/>
  <c r="A242" i="5"/>
  <c r="A241" i="5"/>
  <c r="A240" i="5"/>
  <c r="A239" i="5"/>
  <c r="A238" i="5"/>
  <c r="A237" i="5"/>
  <c r="A236" i="5"/>
  <c r="A235" i="5"/>
  <c r="A234" i="5"/>
  <c r="A233" i="5"/>
  <c r="A232" i="5"/>
  <c r="A231" i="5"/>
  <c r="A230" i="5"/>
  <c r="A229" i="5"/>
  <c r="A228" i="5"/>
  <c r="A227" i="5"/>
  <c r="A226" i="5"/>
  <c r="A225" i="5"/>
  <c r="A224" i="5"/>
  <c r="A223" i="5"/>
  <c r="A222" i="5"/>
  <c r="A221" i="5"/>
  <c r="A220" i="5"/>
  <c r="A219" i="5"/>
  <c r="A218" i="5"/>
  <c r="A217" i="5"/>
  <c r="A216" i="5"/>
  <c r="A215" i="5"/>
  <c r="A214" i="5"/>
  <c r="A213" i="5"/>
  <c r="A212" i="5"/>
  <c r="A211" i="5"/>
  <c r="A210" i="5"/>
  <c r="A209" i="5"/>
  <c r="A208" i="5"/>
  <c r="A207" i="5"/>
  <c r="A206" i="5"/>
  <c r="A205" i="5"/>
  <c r="A204" i="5"/>
  <c r="A203" i="5"/>
  <c r="A202" i="5"/>
  <c r="A201" i="5"/>
  <c r="A200" i="5"/>
  <c r="A199" i="5"/>
  <c r="A198" i="5"/>
  <c r="A197" i="5"/>
  <c r="A196" i="5"/>
  <c r="A195" i="5"/>
  <c r="A194" i="5"/>
  <c r="A193" i="5"/>
  <c r="A192" i="5"/>
  <c r="A191" i="5"/>
  <c r="A190" i="5"/>
  <c r="A189" i="5"/>
  <c r="A188" i="5"/>
  <c r="A187" i="5"/>
  <c r="A186" i="5"/>
  <c r="A185" i="5"/>
  <c r="A184" i="5"/>
  <c r="A183" i="5"/>
  <c r="A182" i="5"/>
  <c r="A181" i="5"/>
  <c r="A180" i="5"/>
  <c r="A179" i="5"/>
  <c r="A178" i="5"/>
  <c r="A177" i="5"/>
  <c r="A176" i="5"/>
  <c r="A175" i="5"/>
  <c r="A174" i="5"/>
  <c r="A173" i="5"/>
  <c r="A172" i="5"/>
  <c r="A171" i="5"/>
  <c r="A170" i="5"/>
  <c r="A169" i="5"/>
  <c r="A168" i="5"/>
  <c r="A167" i="5"/>
  <c r="A166" i="5"/>
  <c r="A165" i="5"/>
  <c r="A164" i="5"/>
  <c r="A163" i="5"/>
  <c r="A162" i="5"/>
  <c r="A161" i="5"/>
  <c r="A160" i="5"/>
  <c r="A159" i="5"/>
  <c r="A158" i="5"/>
  <c r="A157" i="5"/>
  <c r="A156" i="5"/>
  <c r="A155" i="5"/>
  <c r="A154" i="5"/>
  <c r="A153" i="5"/>
  <c r="A152" i="5"/>
  <c r="A151" i="5"/>
  <c r="A150" i="5"/>
  <c r="A149" i="5"/>
  <c r="A148" i="5"/>
  <c r="A147" i="5"/>
  <c r="A146" i="5"/>
  <c r="A145" i="5"/>
  <c r="A144" i="5"/>
  <c r="A143" i="5"/>
  <c r="A142" i="5"/>
  <c r="A141" i="5"/>
  <c r="A140" i="5"/>
  <c r="A139" i="5"/>
  <c r="A138" i="5"/>
  <c r="A137" i="5"/>
  <c r="A136" i="5"/>
  <c r="A135" i="5"/>
  <c r="A134" i="5"/>
  <c r="A133" i="5"/>
  <c r="A132" i="5"/>
  <c r="A131" i="5"/>
  <c r="A130" i="5"/>
  <c r="A129" i="5"/>
  <c r="A128" i="5"/>
  <c r="A127" i="5"/>
  <c r="A126" i="5"/>
  <c r="A125" i="5"/>
  <c r="A124" i="5"/>
  <c r="A123" i="5"/>
  <c r="A122" i="5"/>
  <c r="A121" i="5"/>
  <c r="A120" i="5"/>
  <c r="A119" i="5"/>
  <c r="A118" i="5"/>
  <c r="A117" i="5"/>
  <c r="A116" i="5"/>
  <c r="A115" i="5"/>
  <c r="A114" i="5"/>
  <c r="A113" i="5"/>
  <c r="A112" i="5"/>
  <c r="A111" i="5"/>
  <c r="A110" i="5"/>
  <c r="A109" i="5"/>
  <c r="A108" i="5"/>
  <c r="A107" i="5"/>
  <c r="A106" i="5"/>
  <c r="A105" i="5"/>
  <c r="A104" i="5"/>
  <c r="A103" i="5"/>
  <c r="A102" i="5"/>
  <c r="A101" i="5"/>
  <c r="A100" i="5"/>
  <c r="A99" i="5"/>
  <c r="A98" i="5"/>
  <c r="A97" i="5"/>
  <c r="A96" i="5"/>
  <c r="A95" i="5"/>
  <c r="A94" i="5"/>
  <c r="A93" i="5"/>
  <c r="A92" i="5"/>
  <c r="A91" i="5"/>
  <c r="A90" i="5"/>
  <c r="A89" i="5"/>
  <c r="A88" i="5"/>
  <c r="A87" i="5"/>
  <c r="A86" i="5"/>
  <c r="A85" i="5"/>
  <c r="A84" i="5"/>
  <c r="A83" i="5"/>
  <c r="A82" i="5"/>
  <c r="A81" i="5"/>
  <c r="A80" i="5"/>
  <c r="A79" i="5"/>
  <c r="A78" i="5"/>
  <c r="A77" i="5"/>
  <c r="A76" i="5"/>
  <c r="A75" i="5"/>
  <c r="A74" i="5"/>
  <c r="A73" i="5"/>
  <c r="A72" i="5"/>
  <c r="A71" i="5"/>
  <c r="A70" i="5"/>
  <c r="A69" i="5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41" i="5"/>
  <c r="A40" i="5"/>
  <c r="A39" i="5"/>
  <c r="A38" i="5"/>
  <c r="A37" i="5"/>
  <c r="A36" i="5"/>
  <c r="A35" i="5"/>
  <c r="A34" i="5"/>
  <c r="A33" i="5"/>
  <c r="A32" i="5"/>
  <c r="A31" i="5"/>
  <c r="A30" i="5"/>
  <c r="A29" i="5"/>
  <c r="A28" i="5"/>
  <c r="A27" i="5"/>
  <c r="A26" i="5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B41" i="3"/>
  <c r="A41" i="3"/>
  <c r="B40" i="3"/>
  <c r="A40" i="3"/>
  <c r="B39" i="3"/>
  <c r="A39" i="3"/>
  <c r="B38" i="3"/>
  <c r="A38" i="3"/>
  <c r="B37" i="3"/>
  <c r="A37" i="3"/>
  <c r="B36" i="3"/>
  <c r="A36" i="3"/>
  <c r="B35" i="3"/>
  <c r="A35" i="3"/>
  <c r="B34" i="3"/>
  <c r="A34" i="3"/>
  <c r="B33" i="3"/>
  <c r="A33" i="3"/>
  <c r="B32" i="3"/>
  <c r="A32" i="3"/>
  <c r="B31" i="3"/>
  <c r="A31" i="3"/>
  <c r="B30" i="3"/>
  <c r="A30" i="3"/>
  <c r="B29" i="3"/>
  <c r="A29" i="3"/>
  <c r="B28" i="3"/>
  <c r="A28" i="3"/>
  <c r="B27" i="3"/>
  <c r="A27" i="3"/>
  <c r="B26" i="3"/>
  <c r="A26" i="3"/>
  <c r="B25" i="3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<sst xmlns="http://schemas.openxmlformats.org/spreadsheetml/2006/main" count="123" uniqueCount="99">
  <si>
    <t>T1</t>
  </si>
  <si>
    <t>T2</t>
  </si>
  <si>
    <t>T3</t>
  </si>
  <si>
    <t>R1</t>
  </si>
  <si>
    <t>R2</t>
  </si>
  <si>
    <t>R3</t>
  </si>
  <si>
    <t>To calculate A,B,C enter values below:</t>
  </si>
  <si>
    <t>L1 =</t>
  </si>
  <si>
    <t>L2 =</t>
  </si>
  <si>
    <t xml:space="preserve">L3 = </t>
  </si>
  <si>
    <t>degC</t>
  </si>
  <si>
    <t>Ohms</t>
  </si>
  <si>
    <t>Y1 =</t>
  </si>
  <si>
    <t>Y2 =</t>
  </si>
  <si>
    <t>Y3 =</t>
  </si>
  <si>
    <t xml:space="preserve">y2 = </t>
  </si>
  <si>
    <t xml:space="preserve">y3 = </t>
  </si>
  <si>
    <t xml:space="preserve">C = </t>
  </si>
  <si>
    <t xml:space="preserve">B = </t>
  </si>
  <si>
    <t>A =</t>
  </si>
  <si>
    <t>Calculate Steinhart-Hart coefficients</t>
  </si>
  <si>
    <t xml:space="preserve">n1 = </t>
  </si>
  <si>
    <t>n2 =</t>
  </si>
  <si>
    <t>Temp©</t>
  </si>
  <si>
    <t>S-H Coeffs</t>
  </si>
  <si>
    <t>B =</t>
  </si>
  <si>
    <t>C =</t>
  </si>
  <si>
    <t>Calculations:</t>
  </si>
  <si>
    <t>R</t>
  </si>
  <si>
    <t>y=</t>
  </si>
  <si>
    <t>n1 =</t>
  </si>
  <si>
    <t>n2=</t>
  </si>
  <si>
    <t>R=</t>
  </si>
  <si>
    <t>temp(k)</t>
  </si>
  <si>
    <t>(A-1/T)</t>
  </si>
  <si>
    <t>1/C</t>
  </si>
  <si>
    <t>x</t>
  </si>
  <si>
    <t>1/T</t>
  </si>
  <si>
    <t>Steinhart–Hart equation - Wikipedia</t>
  </si>
  <si>
    <t>tempC</t>
  </si>
  <si>
    <t>Resistance</t>
  </si>
  <si>
    <t>R4</t>
  </si>
  <si>
    <t>V1</t>
  </si>
  <si>
    <t>V2</t>
  </si>
  <si>
    <t>V3</t>
  </si>
  <si>
    <t>V4</t>
  </si>
  <si>
    <t>Vin</t>
  </si>
  <si>
    <t>Insert voltage</t>
  </si>
  <si>
    <t>Insert resistor value</t>
  </si>
  <si>
    <t>Steinhart - Hart - Calculate resistance curve of a sensor</t>
  </si>
  <si>
    <t>Calculate output from a voltage divider</t>
  </si>
  <si>
    <t>Calculate R from Vadc</t>
  </si>
  <si>
    <t>Vadc</t>
  </si>
  <si>
    <t>Vref</t>
  </si>
  <si>
    <t>V</t>
  </si>
  <si>
    <t>ADC res.</t>
  </si>
  <si>
    <t>bits</t>
  </si>
  <si>
    <t>Rpullup</t>
  </si>
  <si>
    <t>Rsense</t>
  </si>
  <si>
    <t>logR</t>
  </si>
  <si>
    <t>tempK</t>
  </si>
  <si>
    <t>(logR)^3</t>
  </si>
  <si>
    <t xml:space="preserve">Example: </t>
  </si>
  <si>
    <t>Geo Metro</t>
  </si>
  <si>
    <t>Current</t>
  </si>
  <si>
    <t>ADC voltage v temp (degC) with ADC axis split into 16 bins</t>
  </si>
  <si>
    <t>Calculate Temperature from ADC Voltage</t>
  </si>
  <si>
    <t>Rth</t>
  </si>
  <si>
    <t>Vadc (256)</t>
  </si>
  <si>
    <t>Vlut(32 bins)</t>
  </si>
  <si>
    <t>Calculate temperature points for a 32-bin LUT</t>
  </si>
  <si>
    <t>V adjusted to avoid div/0</t>
  </si>
  <si>
    <t>Steinhart-hart Calculator for thermistors</t>
  </si>
  <si>
    <t>This spreadsheet is, primarily, intended for evaluating automotive temperature sensors</t>
  </si>
  <si>
    <t>in microcontroller based systems</t>
  </si>
  <si>
    <t xml:space="preserve">Sheets: </t>
  </si>
  <si>
    <t>Enter three values of temperature and resistance, the SH coefficients ABC are calculated</t>
  </si>
  <si>
    <t>Calc Coeffs:</t>
  </si>
  <si>
    <t xml:space="preserve">Calc R from ABC: </t>
  </si>
  <si>
    <t>uses ABC from the calculated values of ABC to plot sensor resistance characteristic</t>
  </si>
  <si>
    <t>Calc V from pull-up</t>
  </si>
  <si>
    <t>enter up to four values for a pull-up resistor, the ideal value gives a range from 0.25V to 4.75V over the required temperature range</t>
  </si>
  <si>
    <t>Calc R from V:</t>
  </si>
  <si>
    <t>Enter a value for a pull-up resistor, ADC reference voltage and resolution - calculates the sensor resistance versus the adc voltage</t>
  </si>
  <si>
    <t>Vadc v temp:</t>
  </si>
  <si>
    <t>calculates sensor temperature from ADC voltage, compares a 32-bin look up table with linear interp to a 256 point table with no interpolation</t>
  </si>
  <si>
    <t>James Holland</t>
  </si>
  <si>
    <t>Author:</t>
  </si>
  <si>
    <t>Date:</t>
  </si>
  <si>
    <t>Version:</t>
  </si>
  <si>
    <t>0.1</t>
  </si>
  <si>
    <t>First draft</t>
  </si>
  <si>
    <t xml:space="preserve">Added: </t>
  </si>
  <si>
    <t>Calc R from V</t>
  </si>
  <si>
    <t>Vadc v Temp</t>
  </si>
  <si>
    <t>0.2</t>
  </si>
  <si>
    <t>Added:</t>
  </si>
  <si>
    <t xml:space="preserve"> Vadc v temp</t>
  </si>
  <si>
    <t xml:space="preserve"> 32 point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</si>
</sst>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"/>
    <numFmt numFmtId="165" formatCode="0.0000000000"/>
  </numFmts>
  <fonts count="1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0061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8"/>
      <color rgb="FFFA7D00"/>
      <name val="Calibri"/>
      <family val="2"/>
      <scheme val="minor"/>
    </font>
    <font>
      <b/>
      <sz val="11"/>
      <color rgb="FF9C57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6"/>
      <name val="Calibri"/>
      <family val="2"/>
      <scheme val="minor"/>
    </font>
    <font>
      <b/>
      <sz val="2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3F3F3F"/>
      </right>
      <top style="thin">
        <color rgb="FF3F3F3F"/>
      </top>
      <bottom/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</borders>
  <cellStyleXfs count="7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0" borderId="0" applyNumberFormat="0" applyFill="0" applyBorder="0" applyAlignment="0" applyProtection="0"/>
    <xf numFmtId="0" fontId="7" fillId="4" borderId="2" applyNumberFormat="0" applyAlignment="0" applyProtection="0"/>
    <xf numFmtId="0" fontId="8" fillId="3" borderId="2" applyNumberFormat="0" applyAlignment="0" applyProtection="0"/>
    <xf numFmtId="0" fontId="5" fillId="5" borderId="3" applyNumberFormat="0" applyFont="0" applyAlignment="0" applyProtection="0"/>
  </cellStyleXfs>
  <cellXfs count="39">
    <xf numFmtId="0" fontId="0" fillId="0" borderId="0" xfId="0"/>
    <xf numFmtId="0" fontId="1" fillId="2" borderId="0" xfId="1"/>
    <xf numFmtId="0" fontId="1" fillId="2" borderId="0" xfId="1" applyAlignment="1">
      <alignment vertical="center"/>
    </xf>
    <xf numFmtId="0" fontId="2" fillId="3" borderId="1" xfId="2"/>
    <xf numFmtId="164" fontId="0" fillId="0" borderId="0" xfId="0" applyNumberFormat="1"/>
    <xf numFmtId="2" fontId="0" fillId="0" borderId="0" xfId="0" applyNumberFormat="1"/>
    <xf numFmtId="0" fontId="3" fillId="0" borderId="0" xfId="3"/>
    <xf numFmtId="2" fontId="1" fillId="2" borderId="0" xfId="1" applyNumberFormat="1"/>
    <xf numFmtId="0" fontId="4" fillId="2" borderId="0" xfId="1" applyFont="1"/>
    <xf numFmtId="0" fontId="0" fillId="0" borderId="0" xfId="0" applyFont="1"/>
    <xf numFmtId="165" fontId="0" fillId="0" borderId="0" xfId="0" applyNumberFormat="1"/>
    <xf numFmtId="0" fontId="1" fillId="2" borderId="4" xfId="1" applyBorder="1"/>
    <xf numFmtId="0" fontId="8" fillId="3" borderId="2" xfId="5"/>
    <xf numFmtId="2" fontId="8" fillId="3" borderId="2" xfId="5" applyNumberFormat="1"/>
    <xf numFmtId="164" fontId="8" fillId="3" borderId="2" xfId="5" applyNumberFormat="1"/>
    <xf numFmtId="0" fontId="10" fillId="3" borderId="2" xfId="5" applyFont="1"/>
    <xf numFmtId="0" fontId="7" fillId="4" borderId="2" xfId="4"/>
    <xf numFmtId="0" fontId="6" fillId="5" borderId="3" xfId="6" applyFont="1"/>
    <xf numFmtId="0" fontId="11" fillId="5" borderId="3" xfId="6" applyFont="1"/>
    <xf numFmtId="0" fontId="1" fillId="2" borderId="2" xfId="1" applyBorder="1"/>
    <xf numFmtId="0" fontId="12" fillId="2" borderId="0" xfId="1" applyFont="1"/>
    <xf numFmtId="0" fontId="13" fillId="2" borderId="0" xfId="1" applyFont="1"/>
    <xf numFmtId="0" fontId="14" fillId="2" borderId="0" xfId="1" applyFont="1"/>
    <xf numFmtId="165" fontId="1" fillId="2" borderId="0" xfId="1" applyNumberFormat="1"/>
    <xf numFmtId="0" fontId="2" fillId="3" borderId="5" xfId="2" applyBorder="1"/>
    <xf numFmtId="0" fontId="9" fillId="2" borderId="4" xfId="1" applyFont="1" applyBorder="1"/>
    <xf numFmtId="165" fontId="9" fillId="2" borderId="4" xfId="1" quotePrefix="1" applyNumberFormat="1" applyFont="1" applyBorder="1"/>
    <xf numFmtId="165" fontId="1" fillId="2" borderId="4" xfId="1" applyNumberFormat="1" applyBorder="1"/>
    <xf numFmtId="0" fontId="1" fillId="2" borderId="6" xfId="1" applyBorder="1"/>
    <xf numFmtId="165" fontId="1" fillId="2" borderId="6" xfId="1" applyNumberFormat="1" applyBorder="1"/>
    <xf numFmtId="0" fontId="2" fillId="3" borderId="7" xfId="2" applyBorder="1"/>
    <xf numFmtId="0" fontId="2" fillId="3" borderId="4" xfId="2" applyBorder="1"/>
    <xf numFmtId="0" fontId="2" fillId="3" borderId="8" xfId="2" applyBorder="1"/>
    <xf numFmtId="0" fontId="2" fillId="3" borderId="9" xfId="2" applyBorder="1"/>
    <xf numFmtId="0" fontId="2" fillId="3" borderId="8" xfId="2" applyFont="1" applyBorder="1"/>
    <xf numFmtId="15" fontId="1" fillId="2" borderId="0" xfId="1" applyNumberFormat="1"/>
    <xf numFmtId="15" fontId="1" fillId="2" borderId="0" xfId="1" applyNumberFormat="1" applyAlignment="1">
      <alignment horizontal="left"/>
    </xf>
    <xf numFmtId="0" fontId="1" fillId="2" borderId="0" xfId="1" applyAlignment="1">
      <alignment horizontal="left"/>
    </xf>
    <xf numFmtId="15" fontId="1" fillId="2" borderId="0" xfId="1" quotePrefix="1" applyNumberFormat="1" applyAlignment="1">
      <alignment horizontal="left"/>
    </xf>
  </cellXfs>
  <cellStyles count="7">
    <cellStyle name="Calculation" xfId="5" builtinId="22"/>
    <cellStyle name="Good" xfId="1" builtinId="26"/>
    <cellStyle name="Hyperlink" xfId="3" builtinId="8"/>
    <cellStyle name="Input" xfId="4" builtinId="20"/>
    <cellStyle name="Normal" xfId="0" builtinId="0"/>
    <cellStyle name="Note" xfId="6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Sensor resistance v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'Calc R from ABC'!$B$7</c:f>
              <c:strCache>
                <c:ptCount val="1"/>
                <c:pt idx="0">
                  <c:v>R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'Calc R from ABC'!$A$8:$A$24</c:f>
              <c:numCache>
                <c:formatCode>General</c:formatCode>
                <c:ptCount val="17"/>
                <c:pt idx="0">
                  <c:v>-40</c:v>
                </c:pt>
                <c:pt idx="1">
                  <c:v>-30</c:v>
                </c:pt>
                <c:pt idx="2">
                  <c:v>-20</c:v>
                </c:pt>
                <c:pt idx="3">
                  <c:v>-10</c:v>
                </c:pt>
                <c:pt idx="4">
                  <c:v>0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</c:numCache>
            </c:numRef>
          </c:xVal>
          <c:yVal>
            <c:numRef>
              <c:f>'Calc R from ABC'!$B$8:$B$24</c:f>
              <c:numCache>
                <c:formatCode>0.00</c:formatCode>
                <c:ptCount val="17"/>
                <c:pt idx="0">
                  <c:v>53637.96001411006</c:v>
                </c:pt>
                <c:pt idx="1">
                  <c:v>28891.110996823834</c:v>
                </c:pt>
                <c:pt idx="2">
                  <c:v>16333.123931368953</c:v>
                </c:pt>
                <c:pt idx="3">
                  <c:v>9638.8635516081667</c:v>
                </c:pt>
                <c:pt idx="4">
                  <c:v>5910.3358564891287</c:v>
                </c:pt>
                <c:pt idx="5">
                  <c:v>3750.4844499597707</c:v>
                </c:pt>
                <c:pt idx="6">
                  <c:v>2454.3954256785642</c:v>
                </c:pt>
                <c:pt idx="7">
                  <c:v>1651.477951581089</c:v>
                </c:pt>
                <c:pt idx="8">
                  <c:v>1139.5319622827255</c:v>
                </c:pt>
                <c:pt idx="9">
                  <c:v>804.45216350045143</c:v>
                </c:pt>
                <c:pt idx="10">
                  <c:v>579.83949265862248</c:v>
                </c:pt>
                <c:pt idx="11">
                  <c:v>425.95655182248879</c:v>
                </c:pt>
                <c:pt idx="12">
                  <c:v>318.40272243716515</c:v>
                </c:pt>
                <c:pt idx="13">
                  <c:v>241.83668428608658</c:v>
                </c:pt>
                <c:pt idx="14">
                  <c:v>186.40064105226671</c:v>
                </c:pt>
                <c:pt idx="15">
                  <c:v>145.63162737498035</c:v>
                </c:pt>
                <c:pt idx="16">
                  <c:v>115.21274087772865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A1-4E31-B1B7-BA2D643100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7693792"/>
        <c:axId val="1587695040"/>
      </c:scatterChart>
      <c:valAx>
        <c:axId val="1587693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695040"/>
        <c:crosses val="autoZero"/>
        <c:crossBetween val="midCat"/>
      </c:valAx>
      <c:valAx>
        <c:axId val="1587695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76937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 b="1"/>
              <a:t>Output Voltage vs temperature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'Calc V v Pullup'!$D$24</c:f>
              <c:strCache>
                <c:ptCount val="1"/>
                <c:pt idx="0">
                  <c:v>V1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'Calc V v Pullup'!$A$25:$A$41</c:f>
              <c:numCache>
                <c:formatCode>General</c:formatCode>
                <c:ptCount val="17"/>
                <c:pt idx="0">
                  <c:v>-40</c:v>
                </c:pt>
                <c:pt idx="1">
                  <c:v>-30</c:v>
                </c:pt>
                <c:pt idx="2">
                  <c:v>-20</c:v>
                </c:pt>
                <c:pt idx="3">
                  <c:v>-10</c:v>
                </c:pt>
                <c:pt idx="4">
                  <c:v>0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</c:numCache>
            </c:numRef>
          </c:xVal>
          <c:yVal>
            <c:numRef>
              <c:f>'Calc V v Pullup'!$D$25:$D$41</c:f>
              <c:numCache>
                <c:formatCode>General</c:formatCode>
                <c:ptCount val="17"/>
                <c:pt idx="0">
                  <c:v>4.8030013990980267</c:v>
                </c:pt>
                <c:pt idx="1">
                  <c:v>4.646201127996882</c:v>
                </c:pt>
                <c:pt idx="2">
                  <c:v>4.4064681140246673</c:v>
                </c:pt>
                <c:pt idx="3">
                  <c:v>4.0708567632316548</c:v>
                </c:pt>
                <c:pt idx="4">
                  <c:v>3.6437059827554696</c:v>
                </c:pt>
                <c:pt idx="5">
                  <c:v>3.1514110166148961</c:v>
                </c:pt>
                <c:pt idx="6">
                  <c:v>2.6366425724569136</c:v>
                </c:pt>
                <c:pt idx="7">
                  <c:v>2.143953532050122</c:v>
                </c:pt>
                <c:pt idx="8">
                  <c:v>1.7061252522101966</c:v>
                </c:pt>
                <c:pt idx="9">
                  <c:v>1.3387668029355373</c:v>
                </c:pt>
                <c:pt idx="10">
                  <c:v>1.0429370008411301</c:v>
                </c:pt>
                <c:pt idx="11">
                  <c:v>0.81105026571529293</c:v>
                </c:pt>
                <c:pt idx="12">
                  <c:v>0.63215211689620743</c:v>
                </c:pt>
                <c:pt idx="13">
                  <c:v>0.49519422376274058</c:v>
                </c:pt>
                <c:pt idx="14">
                  <c:v>0.39054766799357432</c:v>
                </c:pt>
                <c:pt idx="15">
                  <c:v>0.31043158199985166</c:v>
                </c:pt>
                <c:pt idx="16">
                  <c:v>0.24881674768697482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F38D-415D-8E25-20072EC3EAE9}"/>
            </c:ext>
          </c:extLst>
        </c:ser>
        <c:ser>
          <c:idx val="1"/>
          <c:order val="1"/>
          <c:tx>
            <c:strRef>
              <c:f>'Calc V v Pullup'!$E$24</c:f>
              <c:strCache>
                <c:ptCount val="1"/>
                <c:pt idx="0">
                  <c:v>V2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'Calc V v Pullup'!$A$25:$A$41</c:f>
              <c:numCache>
                <c:formatCode>General</c:formatCode>
                <c:ptCount val="17"/>
                <c:pt idx="0">
                  <c:v>-40</c:v>
                </c:pt>
                <c:pt idx="1">
                  <c:v>-30</c:v>
                </c:pt>
                <c:pt idx="2">
                  <c:v>-20</c:v>
                </c:pt>
                <c:pt idx="3">
                  <c:v>-10</c:v>
                </c:pt>
                <c:pt idx="4">
                  <c:v>0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</c:numCache>
            </c:numRef>
          </c:xVal>
          <c:yVal>
            <c:numRef>
              <c:f>'Calc V v Pullup'!$E$25:$E$41</c:f>
              <c:numCache>
                <c:formatCode>General</c:formatCode>
                <c:ptCount val="17"/>
                <c:pt idx="0">
                  <c:v>4.7858594424747354</c:v>
                </c:pt>
                <c:pt idx="1">
                  <c:v>4.6165045082222216</c:v>
                </c:pt>
                <c:pt idx="2">
                  <c:v>4.3594234445913331</c:v>
                </c:pt>
                <c:pt idx="3">
                  <c:v>4.0032281744403511</c:v>
                </c:pt>
                <c:pt idx="4">
                  <c:v>3.5560150387147358</c:v>
                </c:pt>
                <c:pt idx="5">
                  <c:v>3.0489341778469998</c:v>
                </c:pt>
                <c:pt idx="6">
                  <c:v>2.528013491335515</c:v>
                </c:pt>
                <c:pt idx="7">
                  <c:v>2.0381179057590573</c:v>
                </c:pt>
                <c:pt idx="8">
                  <c:v>1.6097212490600243</c:v>
                </c:pt>
                <c:pt idx="9">
                  <c:v>1.2552101302421863</c:v>
                </c:pt>
                <c:pt idx="10">
                  <c:v>0.97293745869058168</c:v>
                </c:pt>
                <c:pt idx="11">
                  <c:v>0.75365021367328699</c:v>
                </c:pt>
                <c:pt idx="12">
                  <c:v>0.58564303186045852</c:v>
                </c:pt>
                <c:pt idx="13">
                  <c:v>0.45770559119826709</c:v>
                </c:pt>
                <c:pt idx="14">
                  <c:v>0.36034757742797024</c:v>
                </c:pt>
                <c:pt idx="15">
                  <c:v>0.28604222584465933</c:v>
                </c:pt>
                <c:pt idx="16">
                  <c:v>0.22903180117782621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F38D-415D-8E25-20072EC3EAE9}"/>
            </c:ext>
          </c:extLst>
        </c:ser>
        <c:ser>
          <c:idx val="2"/>
          <c:order val="2"/>
          <c:tx>
            <c:strRef>
              <c:f>'Calc V v Pullup'!$F$24</c:f>
              <c:strCache>
                <c:ptCount val="1"/>
                <c:pt idx="0">
                  <c:v>V3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'Calc V v Pullup'!$A$25:$A$41</c:f>
              <c:numCache>
                <c:formatCode>General</c:formatCode>
                <c:ptCount val="17"/>
                <c:pt idx="0">
                  <c:v>-40</c:v>
                </c:pt>
                <c:pt idx="1">
                  <c:v>-30</c:v>
                </c:pt>
                <c:pt idx="2">
                  <c:v>-20</c:v>
                </c:pt>
                <c:pt idx="3">
                  <c:v>-10</c:v>
                </c:pt>
                <c:pt idx="4">
                  <c:v>0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</c:numCache>
            </c:numRef>
          </c:xVal>
          <c:yVal>
            <c:numRef>
              <c:f>'Calc V v Pullup'!$F$25:$F$41</c:f>
              <c:numCache>
                <c:formatCode>General</c:formatCode>
                <c:ptCount val="17"/>
                <c:pt idx="0">
                  <c:v>4.7781854178047771</c:v>
                </c:pt>
                <c:pt idx="1">
                  <c:v>4.6032645242783117</c:v>
                </c:pt>
                <c:pt idx="2">
                  <c:v>4.3385795022444746</c:v>
                </c:pt>
                <c:pt idx="3">
                  <c:v>3.9735229564562751</c:v>
                </c:pt>
                <c:pt idx="4">
                  <c:v>3.5179164008802615</c:v>
                </c:pt>
                <c:pt idx="5">
                  <c:v>3.0049625794548271</c:v>
                </c:pt>
                <c:pt idx="6">
                  <c:v>2.4819975086658097</c:v>
                </c:pt>
                <c:pt idx="7">
                  <c:v>1.9938268063827378</c:v>
                </c:pt>
                <c:pt idx="8">
                  <c:v>1.5698056583114348</c:v>
                </c:pt>
                <c:pt idx="9">
                  <c:v>1.2209194785297741</c:v>
                </c:pt>
                <c:pt idx="10">
                  <c:v>0.94441337087049904</c:v>
                </c:pt>
                <c:pt idx="11">
                  <c:v>0.73038905801985221</c:v>
                </c:pt>
                <c:pt idx="12">
                  <c:v>0.56687511355360654</c:v>
                </c:pt>
                <c:pt idx="13">
                  <c:v>0.44262654073935975</c:v>
                </c:pt>
                <c:pt idx="14">
                  <c:v>0.34823007847393977</c:v>
                </c:pt>
                <c:pt idx="15">
                  <c:v>0.27627462400734965</c:v>
                </c:pt>
                <c:pt idx="16">
                  <c:v>0.22111964038474655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F38D-415D-8E25-20072EC3EAE9}"/>
            </c:ext>
          </c:extLst>
        </c:ser>
        <c:ser>
          <c:idx val="3"/>
          <c:order val="3"/>
          <c:tx>
            <c:strRef>
              <c:f>'Calc V v Pullup'!$G$24</c:f>
              <c:strCache>
                <c:ptCount val="1"/>
                <c:pt idx="0">
                  <c:v>V4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'Calc V v Pullup'!$A$25:$A$41</c:f>
              <c:numCache>
                <c:formatCode>General</c:formatCode>
                <c:ptCount val="17"/>
                <c:pt idx="0">
                  <c:v>-40</c:v>
                </c:pt>
                <c:pt idx="1">
                  <c:v>-30</c:v>
                </c:pt>
                <c:pt idx="2">
                  <c:v>-20</c:v>
                </c:pt>
                <c:pt idx="3">
                  <c:v>-10</c:v>
                </c:pt>
                <c:pt idx="4">
                  <c:v>0</c:v>
                </c:pt>
                <c:pt idx="5">
                  <c:v>10</c:v>
                </c:pt>
                <c:pt idx="6">
                  <c:v>20</c:v>
                </c:pt>
                <c:pt idx="7">
                  <c:v>30</c:v>
                </c:pt>
                <c:pt idx="8">
                  <c:v>40</c:v>
                </c:pt>
                <c:pt idx="9">
                  <c:v>50</c:v>
                </c:pt>
                <c:pt idx="10">
                  <c:v>60</c:v>
                </c:pt>
                <c:pt idx="11">
                  <c:v>70</c:v>
                </c:pt>
                <c:pt idx="12">
                  <c:v>80</c:v>
                </c:pt>
                <c:pt idx="13">
                  <c:v>90</c:v>
                </c:pt>
                <c:pt idx="14">
                  <c:v>100</c:v>
                </c:pt>
                <c:pt idx="15">
                  <c:v>110</c:v>
                </c:pt>
                <c:pt idx="16">
                  <c:v>120</c:v>
                </c:pt>
              </c:numCache>
            </c:numRef>
          </c:xVal>
          <c:yVal>
            <c:numRef>
              <c:f>'Calc V v Pullup'!$G$25:$G$41</c:f>
              <c:numCache>
                <c:formatCode>General</c:formatCode>
                <c:ptCount val="17"/>
                <c:pt idx="0">
                  <c:v>4.760374710113414</c:v>
                </c:pt>
                <c:pt idx="1">
                  <c:v>4.5726646017179551</c:v>
                </c:pt>
                <c:pt idx="2">
                  <c:v>4.2907102350260899</c:v>
                </c:pt>
                <c:pt idx="3">
                  <c:v>3.9058959973473009</c:v>
                </c:pt>
                <c:pt idx="4">
                  <c:v>3.4321169086771683</c:v>
                </c:pt>
                <c:pt idx="5">
                  <c:v>2.9071339362605242</c:v>
                </c:pt>
                <c:pt idx="6">
                  <c:v>2.3808761483946963</c:v>
                </c:pt>
                <c:pt idx="7">
                  <c:v>1.897605790443029</c:v>
                </c:pt>
                <c:pt idx="8">
                  <c:v>1.4839464464377541</c:v>
                </c:pt>
                <c:pt idx="9">
                  <c:v>1.1477573754308543</c:v>
                </c:pt>
                <c:pt idx="10">
                  <c:v>0.88394492162878269</c:v>
                </c:pt>
                <c:pt idx="11">
                  <c:v>0.68132193260035634</c:v>
                </c:pt>
                <c:pt idx="12">
                  <c:v>0.52743578593792739</c:v>
                </c:pt>
                <c:pt idx="13">
                  <c:v>0.41103009826797127</c:v>
                </c:pt>
                <c:pt idx="14">
                  <c:v>0.32289460860206931</c:v>
                </c:pt>
                <c:pt idx="15">
                  <c:v>0.25588629598786417</c:v>
                </c:pt>
                <c:pt idx="16">
                  <c:v>0.20462528320649678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F38D-415D-8E25-20072EC3E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64494256"/>
        <c:axId val="1864494672"/>
      </c:scatterChart>
      <c:valAx>
        <c:axId val="1864494256"/>
        <c:scaling>
          <c:orientation val="minMax"/>
          <c:max val="120"/>
          <c:min val="-4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494672"/>
        <c:crosses val="autoZero"/>
        <c:crossBetween val="midCat"/>
      </c:valAx>
      <c:valAx>
        <c:axId val="18644946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4494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Vadc v Rsense 0V to 5V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'Calc R from V'!$C$29</c:f>
              <c:strCache>
                <c:ptCount val="1"/>
                <c:pt idx="0">
                  <c:v>Rsense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'Calc R from V'!$A$30:$A$285</c:f>
              <c:numCache>
                <c:formatCode>General</c:formatCode>
                <c:ptCount val="256"/>
                <c:pt idx="0">
                  <c:v>0</c:v>
                </c:pt>
                <c:pt idx="1">
                  <c:v>1.953125E-2</c:v>
                </c:pt>
                <c:pt idx="2">
                  <c:v>3.90625E-2</c:v>
                </c:pt>
                <c:pt idx="3">
                  <c:v>5.859375E-2</c:v>
                </c:pt>
                <c:pt idx="4">
                  <c:v>7.8125E-2</c:v>
                </c:pt>
                <c:pt idx="5">
                  <c:v>9.765625E-2</c:v>
                </c:pt>
                <c:pt idx="6">
                  <c:v>0.1171875</c:v>
                </c:pt>
                <c:pt idx="7">
                  <c:v>0.13671875</c:v>
                </c:pt>
                <c:pt idx="8">
                  <c:v>0.15625</c:v>
                </c:pt>
                <c:pt idx="9">
                  <c:v>0.17578125</c:v>
                </c:pt>
                <c:pt idx="10">
                  <c:v>0.1953125</c:v>
                </c:pt>
                <c:pt idx="11">
                  <c:v>0.21484375</c:v>
                </c:pt>
                <c:pt idx="12">
                  <c:v>0.234375</c:v>
                </c:pt>
                <c:pt idx="13">
                  <c:v>0.25390625</c:v>
                </c:pt>
                <c:pt idx="14">
                  <c:v>0.2734375</c:v>
                </c:pt>
                <c:pt idx="15">
                  <c:v>0.29296875</c:v>
                </c:pt>
                <c:pt idx="16">
                  <c:v>0.3125</c:v>
                </c:pt>
                <c:pt idx="17">
                  <c:v>0.33203125</c:v>
                </c:pt>
                <c:pt idx="18">
                  <c:v>0.3515625</c:v>
                </c:pt>
                <c:pt idx="19">
                  <c:v>0.37109375</c:v>
                </c:pt>
                <c:pt idx="20">
                  <c:v>0.390625</c:v>
                </c:pt>
                <c:pt idx="21">
                  <c:v>0.41015625</c:v>
                </c:pt>
                <c:pt idx="22">
                  <c:v>0.4296875</c:v>
                </c:pt>
                <c:pt idx="23">
                  <c:v>0.44921875</c:v>
                </c:pt>
                <c:pt idx="24">
                  <c:v>0.46875</c:v>
                </c:pt>
                <c:pt idx="25">
                  <c:v>0.48828125</c:v>
                </c:pt>
                <c:pt idx="26">
                  <c:v>0.5078125</c:v>
                </c:pt>
                <c:pt idx="27">
                  <c:v>0.52734375</c:v>
                </c:pt>
                <c:pt idx="28">
                  <c:v>0.546875</c:v>
                </c:pt>
                <c:pt idx="29">
                  <c:v>0.56640625</c:v>
                </c:pt>
                <c:pt idx="30">
                  <c:v>0.5859375</c:v>
                </c:pt>
                <c:pt idx="31">
                  <c:v>0.60546875</c:v>
                </c:pt>
                <c:pt idx="32">
                  <c:v>0.625</c:v>
                </c:pt>
                <c:pt idx="33">
                  <c:v>0.64453125</c:v>
                </c:pt>
                <c:pt idx="34">
                  <c:v>0.6640625</c:v>
                </c:pt>
                <c:pt idx="35">
                  <c:v>0.68359375</c:v>
                </c:pt>
                <c:pt idx="36">
                  <c:v>0.703125</c:v>
                </c:pt>
                <c:pt idx="37">
                  <c:v>0.72265625</c:v>
                </c:pt>
                <c:pt idx="38">
                  <c:v>0.7421875</c:v>
                </c:pt>
                <c:pt idx="39">
                  <c:v>0.76171875</c:v>
                </c:pt>
                <c:pt idx="40">
                  <c:v>0.78125</c:v>
                </c:pt>
                <c:pt idx="41">
                  <c:v>0.80078125</c:v>
                </c:pt>
                <c:pt idx="42">
                  <c:v>0.8203125</c:v>
                </c:pt>
                <c:pt idx="43">
                  <c:v>0.83984375</c:v>
                </c:pt>
                <c:pt idx="44">
                  <c:v>0.859375</c:v>
                </c:pt>
                <c:pt idx="45">
                  <c:v>0.87890625</c:v>
                </c:pt>
                <c:pt idx="46">
                  <c:v>0.8984375</c:v>
                </c:pt>
                <c:pt idx="47">
                  <c:v>0.91796875</c:v>
                </c:pt>
                <c:pt idx="48">
                  <c:v>0.9375</c:v>
                </c:pt>
                <c:pt idx="49">
                  <c:v>0.95703125</c:v>
                </c:pt>
                <c:pt idx="50">
                  <c:v>0.9765625</c:v>
                </c:pt>
                <c:pt idx="51">
                  <c:v>0.99609375</c:v>
                </c:pt>
                <c:pt idx="52">
                  <c:v>1.015625</c:v>
                </c:pt>
                <c:pt idx="53">
                  <c:v>1.03515625</c:v>
                </c:pt>
                <c:pt idx="54">
                  <c:v>1.0546875</c:v>
                </c:pt>
                <c:pt idx="55">
                  <c:v>1.07421875</c:v>
                </c:pt>
                <c:pt idx="56">
                  <c:v>1.09375</c:v>
                </c:pt>
                <c:pt idx="57">
                  <c:v>1.11328125</c:v>
                </c:pt>
                <c:pt idx="58">
                  <c:v>1.1328125</c:v>
                </c:pt>
                <c:pt idx="59">
                  <c:v>1.15234375</c:v>
                </c:pt>
                <c:pt idx="60">
                  <c:v>1.171875</c:v>
                </c:pt>
                <c:pt idx="61">
                  <c:v>1.19140625</c:v>
                </c:pt>
                <c:pt idx="62">
                  <c:v>1.2109375</c:v>
                </c:pt>
                <c:pt idx="63">
                  <c:v>1.23046875</c:v>
                </c:pt>
                <c:pt idx="64">
                  <c:v>1.25</c:v>
                </c:pt>
                <c:pt idx="65">
                  <c:v>1.26953125</c:v>
                </c:pt>
                <c:pt idx="66">
                  <c:v>1.2890625</c:v>
                </c:pt>
                <c:pt idx="67">
                  <c:v>1.30859375</c:v>
                </c:pt>
                <c:pt idx="68">
                  <c:v>1.328125</c:v>
                </c:pt>
                <c:pt idx="69">
                  <c:v>1.34765625</c:v>
                </c:pt>
                <c:pt idx="70">
                  <c:v>1.3671875</c:v>
                </c:pt>
                <c:pt idx="71">
                  <c:v>1.38671875</c:v>
                </c:pt>
                <c:pt idx="72">
                  <c:v>1.40625</c:v>
                </c:pt>
                <c:pt idx="73">
                  <c:v>1.42578125</c:v>
                </c:pt>
                <c:pt idx="74">
                  <c:v>1.4453125</c:v>
                </c:pt>
                <c:pt idx="75">
                  <c:v>1.46484375</c:v>
                </c:pt>
                <c:pt idx="76">
                  <c:v>1.484375</c:v>
                </c:pt>
                <c:pt idx="77">
                  <c:v>1.50390625</c:v>
                </c:pt>
                <c:pt idx="78">
                  <c:v>1.5234375</c:v>
                </c:pt>
                <c:pt idx="79">
                  <c:v>1.54296875</c:v>
                </c:pt>
                <c:pt idx="80">
                  <c:v>1.5625</c:v>
                </c:pt>
                <c:pt idx="81">
                  <c:v>1.58203125</c:v>
                </c:pt>
                <c:pt idx="82">
                  <c:v>1.6015625</c:v>
                </c:pt>
                <c:pt idx="83">
                  <c:v>1.62109375</c:v>
                </c:pt>
                <c:pt idx="84">
                  <c:v>1.640625</c:v>
                </c:pt>
                <c:pt idx="85">
                  <c:v>1.66015625</c:v>
                </c:pt>
                <c:pt idx="86">
                  <c:v>1.6796875</c:v>
                </c:pt>
                <c:pt idx="87">
                  <c:v>1.69921875</c:v>
                </c:pt>
                <c:pt idx="88">
                  <c:v>1.71875</c:v>
                </c:pt>
                <c:pt idx="89">
                  <c:v>1.73828125</c:v>
                </c:pt>
                <c:pt idx="90">
                  <c:v>1.7578125</c:v>
                </c:pt>
                <c:pt idx="91">
                  <c:v>1.77734375</c:v>
                </c:pt>
                <c:pt idx="92">
                  <c:v>1.796875</c:v>
                </c:pt>
                <c:pt idx="93">
                  <c:v>1.81640625</c:v>
                </c:pt>
                <c:pt idx="94">
                  <c:v>1.8359375</c:v>
                </c:pt>
                <c:pt idx="95">
                  <c:v>1.85546875</c:v>
                </c:pt>
                <c:pt idx="96">
                  <c:v>1.875</c:v>
                </c:pt>
                <c:pt idx="97">
                  <c:v>1.89453125</c:v>
                </c:pt>
                <c:pt idx="98">
                  <c:v>1.9140625</c:v>
                </c:pt>
                <c:pt idx="99">
                  <c:v>1.93359375</c:v>
                </c:pt>
                <c:pt idx="100">
                  <c:v>1.953125</c:v>
                </c:pt>
                <c:pt idx="101">
                  <c:v>1.97265625</c:v>
                </c:pt>
                <c:pt idx="102">
                  <c:v>1.9921875</c:v>
                </c:pt>
                <c:pt idx="103">
                  <c:v>2.01171875</c:v>
                </c:pt>
                <c:pt idx="104">
                  <c:v>2.03125</c:v>
                </c:pt>
                <c:pt idx="105">
                  <c:v>2.05078125</c:v>
                </c:pt>
                <c:pt idx="106">
                  <c:v>2.0703125</c:v>
                </c:pt>
                <c:pt idx="107">
                  <c:v>2.08984375</c:v>
                </c:pt>
                <c:pt idx="108">
                  <c:v>2.109375</c:v>
                </c:pt>
                <c:pt idx="109">
                  <c:v>2.12890625</c:v>
                </c:pt>
                <c:pt idx="110">
                  <c:v>2.1484375</c:v>
                </c:pt>
                <c:pt idx="111">
                  <c:v>2.16796875</c:v>
                </c:pt>
                <c:pt idx="112">
                  <c:v>2.1875</c:v>
                </c:pt>
                <c:pt idx="113">
                  <c:v>2.20703125</c:v>
                </c:pt>
                <c:pt idx="114">
                  <c:v>2.2265625</c:v>
                </c:pt>
                <c:pt idx="115">
                  <c:v>2.24609375</c:v>
                </c:pt>
                <c:pt idx="116">
                  <c:v>2.265625</c:v>
                </c:pt>
                <c:pt idx="117">
                  <c:v>2.28515625</c:v>
                </c:pt>
                <c:pt idx="118">
                  <c:v>2.3046875</c:v>
                </c:pt>
                <c:pt idx="119">
                  <c:v>2.32421875</c:v>
                </c:pt>
                <c:pt idx="120">
                  <c:v>2.34375</c:v>
                </c:pt>
                <c:pt idx="121">
                  <c:v>2.36328125</c:v>
                </c:pt>
                <c:pt idx="122">
                  <c:v>2.3828125</c:v>
                </c:pt>
                <c:pt idx="123">
                  <c:v>2.40234375</c:v>
                </c:pt>
                <c:pt idx="124">
                  <c:v>2.421875</c:v>
                </c:pt>
                <c:pt idx="125">
                  <c:v>2.44140625</c:v>
                </c:pt>
                <c:pt idx="126">
                  <c:v>2.4609375</c:v>
                </c:pt>
                <c:pt idx="127">
                  <c:v>2.48046875</c:v>
                </c:pt>
                <c:pt idx="128">
                  <c:v>2.5</c:v>
                </c:pt>
                <c:pt idx="129">
                  <c:v>2.51953125</c:v>
                </c:pt>
                <c:pt idx="130">
                  <c:v>2.5390625</c:v>
                </c:pt>
                <c:pt idx="131">
                  <c:v>2.55859375</c:v>
                </c:pt>
                <c:pt idx="132">
                  <c:v>2.578125</c:v>
                </c:pt>
                <c:pt idx="133">
                  <c:v>2.59765625</c:v>
                </c:pt>
                <c:pt idx="134">
                  <c:v>2.6171875</c:v>
                </c:pt>
                <c:pt idx="135">
                  <c:v>2.63671875</c:v>
                </c:pt>
                <c:pt idx="136">
                  <c:v>2.65625</c:v>
                </c:pt>
                <c:pt idx="137">
                  <c:v>2.67578125</c:v>
                </c:pt>
                <c:pt idx="138">
                  <c:v>2.6953125</c:v>
                </c:pt>
                <c:pt idx="139">
                  <c:v>2.71484375</c:v>
                </c:pt>
                <c:pt idx="140">
                  <c:v>2.734375</c:v>
                </c:pt>
                <c:pt idx="141">
                  <c:v>2.75390625</c:v>
                </c:pt>
                <c:pt idx="142">
                  <c:v>2.7734375</c:v>
                </c:pt>
                <c:pt idx="143">
                  <c:v>2.79296875</c:v>
                </c:pt>
                <c:pt idx="144">
                  <c:v>2.8125</c:v>
                </c:pt>
                <c:pt idx="145">
                  <c:v>2.83203125</c:v>
                </c:pt>
                <c:pt idx="146">
                  <c:v>2.8515625</c:v>
                </c:pt>
                <c:pt idx="147">
                  <c:v>2.87109375</c:v>
                </c:pt>
                <c:pt idx="148">
                  <c:v>2.890625</c:v>
                </c:pt>
                <c:pt idx="149">
                  <c:v>2.91015625</c:v>
                </c:pt>
                <c:pt idx="150">
                  <c:v>2.9296875</c:v>
                </c:pt>
                <c:pt idx="151">
                  <c:v>2.94921875</c:v>
                </c:pt>
                <c:pt idx="152">
                  <c:v>2.96875</c:v>
                </c:pt>
                <c:pt idx="153">
                  <c:v>2.98828125</c:v>
                </c:pt>
                <c:pt idx="154">
                  <c:v>3.0078125</c:v>
                </c:pt>
                <c:pt idx="155">
                  <c:v>3.02734375</c:v>
                </c:pt>
                <c:pt idx="156">
                  <c:v>3.046875</c:v>
                </c:pt>
                <c:pt idx="157">
                  <c:v>3.06640625</c:v>
                </c:pt>
                <c:pt idx="158">
                  <c:v>3.0859375</c:v>
                </c:pt>
                <c:pt idx="159">
                  <c:v>3.10546875</c:v>
                </c:pt>
                <c:pt idx="160">
                  <c:v>3.125</c:v>
                </c:pt>
                <c:pt idx="161">
                  <c:v>3.14453125</c:v>
                </c:pt>
                <c:pt idx="162">
                  <c:v>3.1640625</c:v>
                </c:pt>
                <c:pt idx="163">
                  <c:v>3.18359375</c:v>
                </c:pt>
                <c:pt idx="164">
                  <c:v>3.203125</c:v>
                </c:pt>
                <c:pt idx="165">
                  <c:v>3.22265625</c:v>
                </c:pt>
                <c:pt idx="166">
                  <c:v>3.2421875</c:v>
                </c:pt>
                <c:pt idx="167">
                  <c:v>3.26171875</c:v>
                </c:pt>
                <c:pt idx="168">
                  <c:v>3.28125</c:v>
                </c:pt>
                <c:pt idx="169">
                  <c:v>3.30078125</c:v>
                </c:pt>
                <c:pt idx="170">
                  <c:v>3.3203125</c:v>
                </c:pt>
                <c:pt idx="171">
                  <c:v>3.33984375</c:v>
                </c:pt>
                <c:pt idx="172">
                  <c:v>3.359375</c:v>
                </c:pt>
                <c:pt idx="173">
                  <c:v>3.37890625</c:v>
                </c:pt>
                <c:pt idx="174">
                  <c:v>3.3984375</c:v>
                </c:pt>
                <c:pt idx="175">
                  <c:v>3.41796875</c:v>
                </c:pt>
                <c:pt idx="176">
                  <c:v>3.4375</c:v>
                </c:pt>
                <c:pt idx="177">
                  <c:v>3.45703125</c:v>
                </c:pt>
                <c:pt idx="178">
                  <c:v>3.4765625</c:v>
                </c:pt>
                <c:pt idx="179">
                  <c:v>3.49609375</c:v>
                </c:pt>
                <c:pt idx="180">
                  <c:v>3.515625</c:v>
                </c:pt>
                <c:pt idx="181">
                  <c:v>3.53515625</c:v>
                </c:pt>
                <c:pt idx="182">
                  <c:v>3.5546875</c:v>
                </c:pt>
                <c:pt idx="183">
                  <c:v>3.57421875</c:v>
                </c:pt>
                <c:pt idx="184">
                  <c:v>3.59375</c:v>
                </c:pt>
                <c:pt idx="185">
                  <c:v>3.61328125</c:v>
                </c:pt>
                <c:pt idx="186">
                  <c:v>3.6328125</c:v>
                </c:pt>
                <c:pt idx="187">
                  <c:v>3.65234375</c:v>
                </c:pt>
                <c:pt idx="188">
                  <c:v>3.671875</c:v>
                </c:pt>
                <c:pt idx="189">
                  <c:v>3.69140625</c:v>
                </c:pt>
                <c:pt idx="190">
                  <c:v>3.7109375</c:v>
                </c:pt>
                <c:pt idx="191">
                  <c:v>3.73046875</c:v>
                </c:pt>
                <c:pt idx="192">
                  <c:v>3.75</c:v>
                </c:pt>
                <c:pt idx="193">
                  <c:v>3.76953125</c:v>
                </c:pt>
                <c:pt idx="194">
                  <c:v>3.7890625</c:v>
                </c:pt>
                <c:pt idx="195">
                  <c:v>3.80859375</c:v>
                </c:pt>
                <c:pt idx="196">
                  <c:v>3.828125</c:v>
                </c:pt>
                <c:pt idx="197">
                  <c:v>3.84765625</c:v>
                </c:pt>
                <c:pt idx="198">
                  <c:v>3.8671875</c:v>
                </c:pt>
                <c:pt idx="199">
                  <c:v>3.88671875</c:v>
                </c:pt>
                <c:pt idx="200">
                  <c:v>3.90625</c:v>
                </c:pt>
                <c:pt idx="201">
                  <c:v>3.92578125</c:v>
                </c:pt>
                <c:pt idx="202">
                  <c:v>3.9453125</c:v>
                </c:pt>
                <c:pt idx="203">
                  <c:v>3.96484375</c:v>
                </c:pt>
                <c:pt idx="204">
                  <c:v>3.984375</c:v>
                </c:pt>
                <c:pt idx="205">
                  <c:v>4.00390625</c:v>
                </c:pt>
                <c:pt idx="206">
                  <c:v>4.0234375</c:v>
                </c:pt>
                <c:pt idx="207">
                  <c:v>4.04296875</c:v>
                </c:pt>
                <c:pt idx="208">
                  <c:v>4.0625</c:v>
                </c:pt>
                <c:pt idx="209">
                  <c:v>4.08203125</c:v>
                </c:pt>
                <c:pt idx="210">
                  <c:v>4.1015625</c:v>
                </c:pt>
                <c:pt idx="211">
                  <c:v>4.12109375</c:v>
                </c:pt>
                <c:pt idx="212">
                  <c:v>4.140625</c:v>
                </c:pt>
                <c:pt idx="213">
                  <c:v>4.16015625</c:v>
                </c:pt>
                <c:pt idx="214">
                  <c:v>4.1796875</c:v>
                </c:pt>
                <c:pt idx="215">
                  <c:v>4.19921875</c:v>
                </c:pt>
                <c:pt idx="216">
                  <c:v>4.21875</c:v>
                </c:pt>
                <c:pt idx="217">
                  <c:v>4.23828125</c:v>
                </c:pt>
                <c:pt idx="218">
                  <c:v>4.2578125</c:v>
                </c:pt>
                <c:pt idx="219">
                  <c:v>4.27734375</c:v>
                </c:pt>
                <c:pt idx="220">
                  <c:v>4.296875</c:v>
                </c:pt>
                <c:pt idx="221">
                  <c:v>4.31640625</c:v>
                </c:pt>
                <c:pt idx="222">
                  <c:v>4.3359375</c:v>
                </c:pt>
                <c:pt idx="223">
                  <c:v>4.35546875</c:v>
                </c:pt>
                <c:pt idx="224">
                  <c:v>4.375</c:v>
                </c:pt>
                <c:pt idx="225">
                  <c:v>4.39453125</c:v>
                </c:pt>
                <c:pt idx="226">
                  <c:v>4.4140625</c:v>
                </c:pt>
                <c:pt idx="227">
                  <c:v>4.43359375</c:v>
                </c:pt>
                <c:pt idx="228">
                  <c:v>4.453125</c:v>
                </c:pt>
                <c:pt idx="229">
                  <c:v>4.47265625</c:v>
                </c:pt>
                <c:pt idx="230">
                  <c:v>4.4921875</c:v>
                </c:pt>
                <c:pt idx="231">
                  <c:v>4.51171875</c:v>
                </c:pt>
                <c:pt idx="232">
                  <c:v>4.53125</c:v>
                </c:pt>
                <c:pt idx="233">
                  <c:v>4.55078125</c:v>
                </c:pt>
                <c:pt idx="234">
                  <c:v>4.5703125</c:v>
                </c:pt>
                <c:pt idx="235">
                  <c:v>4.58984375</c:v>
                </c:pt>
                <c:pt idx="236">
                  <c:v>4.609375</c:v>
                </c:pt>
                <c:pt idx="237">
                  <c:v>4.62890625</c:v>
                </c:pt>
                <c:pt idx="238">
                  <c:v>4.6484375</c:v>
                </c:pt>
                <c:pt idx="239">
                  <c:v>4.66796875</c:v>
                </c:pt>
                <c:pt idx="240">
                  <c:v>4.6875</c:v>
                </c:pt>
                <c:pt idx="241">
                  <c:v>4.70703125</c:v>
                </c:pt>
                <c:pt idx="242">
                  <c:v>4.7265625</c:v>
                </c:pt>
                <c:pt idx="243">
                  <c:v>4.74609375</c:v>
                </c:pt>
                <c:pt idx="244">
                  <c:v>4.765625</c:v>
                </c:pt>
                <c:pt idx="245">
                  <c:v>4.78515625</c:v>
                </c:pt>
                <c:pt idx="246">
                  <c:v>4.8046875</c:v>
                </c:pt>
                <c:pt idx="247">
                  <c:v>4.82421875</c:v>
                </c:pt>
                <c:pt idx="248">
                  <c:v>4.84375</c:v>
                </c:pt>
                <c:pt idx="249">
                  <c:v>4.86328125</c:v>
                </c:pt>
                <c:pt idx="250">
                  <c:v>4.8828125</c:v>
                </c:pt>
                <c:pt idx="251">
                  <c:v>4.90234375</c:v>
                </c:pt>
                <c:pt idx="252">
                  <c:v>4.921875</c:v>
                </c:pt>
                <c:pt idx="253">
                  <c:v>4.94140625</c:v>
                </c:pt>
                <c:pt idx="254">
                  <c:v>4.9609375</c:v>
                </c:pt>
                <c:pt idx="255">
                  <c:v>4.98046875</c:v>
                </c:pt>
              </c:numCache>
            </c:numRef>
          </c:xVal>
          <c:yVal>
            <c:numRef>
              <c:f>'Calc R from V'!$C$30:$C$285</c:f>
              <c:numCache>
                <c:formatCode>General</c:formatCode>
                <c:ptCount val="256"/>
                <c:pt idx="0">
                  <c:v>0</c:v>
                </c:pt>
                <c:pt idx="1">
                  <c:v>8.6274509803921564</c:v>
                </c:pt>
                <c:pt idx="2">
                  <c:v>17.322834645669293</c:v>
                </c:pt>
                <c:pt idx="3">
                  <c:v>26.086956521739133</c:v>
                </c:pt>
                <c:pt idx="4">
                  <c:v>34.920634920634917</c:v>
                </c:pt>
                <c:pt idx="5">
                  <c:v>43.824701195219127</c:v>
                </c:pt>
                <c:pt idx="6">
                  <c:v>52.8</c:v>
                </c:pt>
                <c:pt idx="7">
                  <c:v>61.847389558232933</c:v>
                </c:pt>
                <c:pt idx="8">
                  <c:v>70.967741935483872</c:v>
                </c:pt>
                <c:pt idx="9">
                  <c:v>80.161943319838045</c:v>
                </c:pt>
                <c:pt idx="10">
                  <c:v>89.430894308943095</c:v>
                </c:pt>
                <c:pt idx="11">
                  <c:v>98.775510204081641</c:v>
                </c:pt>
                <c:pt idx="12">
                  <c:v>108.1967213114754</c:v>
                </c:pt>
                <c:pt idx="13">
                  <c:v>117.69547325102882</c:v>
                </c:pt>
                <c:pt idx="14">
                  <c:v>127.27272727272727</c:v>
                </c:pt>
                <c:pt idx="15">
                  <c:v>136.92946058091286</c:v>
                </c:pt>
                <c:pt idx="16">
                  <c:v>146.66666666666669</c:v>
                </c:pt>
                <c:pt idx="17">
                  <c:v>156.48535564853555</c:v>
                </c:pt>
                <c:pt idx="18">
                  <c:v>166.38655462184875</c:v>
                </c:pt>
                <c:pt idx="19">
                  <c:v>176.37130801687761</c:v>
                </c:pt>
                <c:pt idx="20">
                  <c:v>186.4406779661017</c:v>
                </c:pt>
                <c:pt idx="21">
                  <c:v>196.59574468085108</c:v>
                </c:pt>
                <c:pt idx="22">
                  <c:v>206.83760683760681</c:v>
                </c:pt>
                <c:pt idx="23">
                  <c:v>217.16738197424894</c:v>
                </c:pt>
                <c:pt idx="24">
                  <c:v>227.58620689655174</c:v>
                </c:pt>
                <c:pt idx="25">
                  <c:v>238.09523809523807</c:v>
                </c:pt>
                <c:pt idx="26">
                  <c:v>248.69565217391306</c:v>
                </c:pt>
                <c:pt idx="27">
                  <c:v>259.3886462882096</c:v>
                </c:pt>
                <c:pt idx="28">
                  <c:v>270.17543859649123</c:v>
                </c:pt>
                <c:pt idx="29">
                  <c:v>281.05726872246697</c:v>
                </c:pt>
                <c:pt idx="30">
                  <c:v>292.0353982300885</c:v>
                </c:pt>
                <c:pt idx="31">
                  <c:v>303.11111111111114</c:v>
                </c:pt>
                <c:pt idx="32">
                  <c:v>314.28571428571433</c:v>
                </c:pt>
                <c:pt idx="33">
                  <c:v>325.56053811659194</c:v>
                </c:pt>
                <c:pt idx="34">
                  <c:v>336.93693693693695</c:v>
                </c:pt>
                <c:pt idx="35">
                  <c:v>348.41628959276017</c:v>
                </c:pt>
                <c:pt idx="36">
                  <c:v>360</c:v>
                </c:pt>
                <c:pt idx="37">
                  <c:v>371.68949771689495</c:v>
                </c:pt>
                <c:pt idx="38">
                  <c:v>383.48623853211006</c:v>
                </c:pt>
                <c:pt idx="39">
                  <c:v>395.39170506912444</c:v>
                </c:pt>
                <c:pt idx="40">
                  <c:v>407.40740740740739</c:v>
                </c:pt>
                <c:pt idx="41">
                  <c:v>419.53488372093022</c:v>
                </c:pt>
                <c:pt idx="42">
                  <c:v>431.77570093457939</c:v>
                </c:pt>
                <c:pt idx="43">
                  <c:v>444.13145539906105</c:v>
                </c:pt>
                <c:pt idx="44">
                  <c:v>456.60377358490564</c:v>
                </c:pt>
                <c:pt idx="45">
                  <c:v>469.19431279620852</c:v>
                </c:pt>
                <c:pt idx="46">
                  <c:v>481.90476190476187</c:v>
                </c:pt>
                <c:pt idx="47">
                  <c:v>494.73684210526318</c:v>
                </c:pt>
                <c:pt idx="48">
                  <c:v>507.69230769230768</c:v>
                </c:pt>
                <c:pt idx="49">
                  <c:v>520.77294685990341</c:v>
                </c:pt>
                <c:pt idx="50">
                  <c:v>533.98058252427188</c:v>
                </c:pt>
                <c:pt idx="51">
                  <c:v>547.31707317073176</c:v>
                </c:pt>
                <c:pt idx="52">
                  <c:v>560.78431372549016</c:v>
                </c:pt>
                <c:pt idx="53">
                  <c:v>574.38423645320199</c:v>
                </c:pt>
                <c:pt idx="54">
                  <c:v>588.11881188118809</c:v>
                </c:pt>
                <c:pt idx="55">
                  <c:v>601.99004975124376</c:v>
                </c:pt>
                <c:pt idx="56">
                  <c:v>616</c:v>
                </c:pt>
                <c:pt idx="57">
                  <c:v>630.1507537688442</c:v>
                </c:pt>
                <c:pt idx="58">
                  <c:v>644.44444444444446</c:v>
                </c:pt>
                <c:pt idx="59">
                  <c:v>658.8832487309644</c:v>
                </c:pt>
                <c:pt idx="60">
                  <c:v>673.46938775510205</c:v>
                </c:pt>
                <c:pt idx="61">
                  <c:v>688.20512820512818</c:v>
                </c:pt>
                <c:pt idx="62">
                  <c:v>703.09278350515467</c:v>
                </c:pt>
                <c:pt idx="63">
                  <c:v>718.13471502590676</c:v>
                </c:pt>
                <c:pt idx="64">
                  <c:v>733.33333333333337</c:v>
                </c:pt>
                <c:pt idx="65">
                  <c:v>748.69109947643983</c:v>
                </c:pt>
                <c:pt idx="66">
                  <c:v>764.21052631578948</c:v>
                </c:pt>
                <c:pt idx="67">
                  <c:v>779.89417989417984</c:v>
                </c:pt>
                <c:pt idx="68">
                  <c:v>795.74468085106389</c:v>
                </c:pt>
                <c:pt idx="69">
                  <c:v>811.76470588235293</c:v>
                </c:pt>
                <c:pt idx="70">
                  <c:v>827.95698924731187</c:v>
                </c:pt>
                <c:pt idx="71">
                  <c:v>844.32432432432427</c:v>
                </c:pt>
                <c:pt idx="72">
                  <c:v>860.86956521739137</c:v>
                </c:pt>
                <c:pt idx="73">
                  <c:v>877.59562841530055</c:v>
                </c:pt>
                <c:pt idx="74">
                  <c:v>894.50549450549454</c:v>
                </c:pt>
                <c:pt idx="75">
                  <c:v>911.60220994475139</c:v>
                </c:pt>
                <c:pt idx="76">
                  <c:v>928.8888888888888</c:v>
                </c:pt>
                <c:pt idx="77">
                  <c:v>946.36871508379897</c:v>
                </c:pt>
                <c:pt idx="78">
                  <c:v>964.04494382022472</c:v>
                </c:pt>
                <c:pt idx="79">
                  <c:v>981.92090395480227</c:v>
                </c:pt>
                <c:pt idx="80">
                  <c:v>1000</c:v>
                </c:pt>
                <c:pt idx="81">
                  <c:v>1018.2857142857143</c:v>
                </c:pt>
                <c:pt idx="82">
                  <c:v>1036.7816091954023</c:v>
                </c:pt>
                <c:pt idx="83">
                  <c:v>1055.4913294797689</c:v>
                </c:pt>
                <c:pt idx="84">
                  <c:v>1074.4186046511627</c:v>
                </c:pt>
                <c:pt idx="85">
                  <c:v>1093.5672514619885</c:v>
                </c:pt>
                <c:pt idx="86">
                  <c:v>1112.9411764705883</c:v>
                </c:pt>
                <c:pt idx="87">
                  <c:v>1132.5443786982248</c:v>
                </c:pt>
                <c:pt idx="88">
                  <c:v>1152.3809523809523</c:v>
                </c:pt>
                <c:pt idx="89">
                  <c:v>1172.4550898203593</c:v>
                </c:pt>
                <c:pt idx="90">
                  <c:v>1192.7710843373495</c:v>
                </c:pt>
                <c:pt idx="91">
                  <c:v>1213.3333333333333</c:v>
                </c:pt>
                <c:pt idx="92">
                  <c:v>1234.1463414634145</c:v>
                </c:pt>
                <c:pt idx="93">
                  <c:v>1255.2147239263802</c:v>
                </c:pt>
                <c:pt idx="94">
                  <c:v>1276.5432098765432</c:v>
                </c:pt>
                <c:pt idx="95">
                  <c:v>1298.1366459627329</c:v>
                </c:pt>
                <c:pt idx="96">
                  <c:v>1320</c:v>
                </c:pt>
                <c:pt idx="97">
                  <c:v>1342.1383647798741</c:v>
                </c:pt>
                <c:pt idx="98">
                  <c:v>1364.5569620253166</c:v>
                </c:pt>
                <c:pt idx="99">
                  <c:v>1387.2611464968154</c:v>
                </c:pt>
                <c:pt idx="100">
                  <c:v>1410.2564102564102</c:v>
                </c:pt>
                <c:pt idx="101">
                  <c:v>1433.5483870967741</c:v>
                </c:pt>
                <c:pt idx="102">
                  <c:v>1457.1428571428573</c:v>
                </c:pt>
                <c:pt idx="103">
                  <c:v>1481.045751633987</c:v>
                </c:pt>
                <c:pt idx="104">
                  <c:v>1505.2631578947369</c:v>
                </c:pt>
                <c:pt idx="105">
                  <c:v>1529.8013245033112</c:v>
                </c:pt>
                <c:pt idx="106">
                  <c:v>1554.6666666666667</c:v>
                </c:pt>
                <c:pt idx="107">
                  <c:v>1579.8657718120805</c:v>
                </c:pt>
                <c:pt idx="108">
                  <c:v>1605.4054054054054</c:v>
                </c:pt>
                <c:pt idx="109">
                  <c:v>1631.2925170068027</c:v>
                </c:pt>
                <c:pt idx="110">
                  <c:v>1657.5342465753424</c:v>
                </c:pt>
                <c:pt idx="111">
                  <c:v>1684.1379310344828</c:v>
                </c:pt>
                <c:pt idx="112">
                  <c:v>1711.1111111111111</c:v>
                </c:pt>
                <c:pt idx="113">
                  <c:v>1738.4615384615383</c:v>
                </c:pt>
                <c:pt idx="114">
                  <c:v>1766.1971830985915</c:v>
                </c:pt>
                <c:pt idx="115">
                  <c:v>1794.3262411347519</c:v>
                </c:pt>
                <c:pt idx="116">
                  <c:v>1822.8571428571429</c:v>
                </c:pt>
                <c:pt idx="117">
                  <c:v>1851.7985611510792</c:v>
                </c:pt>
                <c:pt idx="118">
                  <c:v>1881.159420289855</c:v>
                </c:pt>
                <c:pt idx="119">
                  <c:v>1910.9489051094893</c:v>
                </c:pt>
                <c:pt idx="120">
                  <c:v>1941.1764705882354</c:v>
                </c:pt>
                <c:pt idx="121">
                  <c:v>1971.8518518518517</c:v>
                </c:pt>
                <c:pt idx="122">
                  <c:v>2002.9850746268655</c:v>
                </c:pt>
                <c:pt idx="123">
                  <c:v>2034.5864661654136</c:v>
                </c:pt>
                <c:pt idx="124">
                  <c:v>2066.666666666667</c:v>
                </c:pt>
                <c:pt idx="125">
                  <c:v>2099.2366412213742</c:v>
                </c:pt>
                <c:pt idx="126">
                  <c:v>2132.3076923076924</c:v>
                </c:pt>
                <c:pt idx="127">
                  <c:v>2165.8914728682171</c:v>
                </c:pt>
                <c:pt idx="128">
                  <c:v>2200</c:v>
                </c:pt>
                <c:pt idx="129">
                  <c:v>2234.6456692913384</c:v>
                </c:pt>
                <c:pt idx="130">
                  <c:v>2269.8412698412699</c:v>
                </c:pt>
                <c:pt idx="131">
                  <c:v>2305.6</c:v>
                </c:pt>
                <c:pt idx="132">
                  <c:v>2341.9354838709678</c:v>
                </c:pt>
                <c:pt idx="133">
                  <c:v>2378.8617886178863</c:v>
                </c:pt>
                <c:pt idx="134">
                  <c:v>2416.3934426229507</c:v>
                </c:pt>
                <c:pt idx="135">
                  <c:v>2454.5454545454545</c:v>
                </c:pt>
                <c:pt idx="136">
                  <c:v>2493.3333333333335</c:v>
                </c:pt>
                <c:pt idx="137">
                  <c:v>2532.7731092436975</c:v>
                </c:pt>
                <c:pt idx="138">
                  <c:v>2572.8813559322034</c:v>
                </c:pt>
                <c:pt idx="139">
                  <c:v>2613.6752136752134</c:v>
                </c:pt>
                <c:pt idx="140">
                  <c:v>2655.1724137931037</c:v>
                </c:pt>
                <c:pt idx="141">
                  <c:v>2697.391304347826</c:v>
                </c:pt>
                <c:pt idx="142">
                  <c:v>2740.3508771929824</c:v>
                </c:pt>
                <c:pt idx="143">
                  <c:v>2784.070796460177</c:v>
                </c:pt>
                <c:pt idx="144">
                  <c:v>2828.5714285714289</c:v>
                </c:pt>
                <c:pt idx="145">
                  <c:v>2873.8738738738739</c:v>
                </c:pt>
                <c:pt idx="146">
                  <c:v>2920</c:v>
                </c:pt>
                <c:pt idx="147">
                  <c:v>2966.9724770642201</c:v>
                </c:pt>
                <c:pt idx="148">
                  <c:v>3014.8148148148148</c:v>
                </c:pt>
                <c:pt idx="149">
                  <c:v>3063.5514018691588</c:v>
                </c:pt>
                <c:pt idx="150">
                  <c:v>3113.2075471698113</c:v>
                </c:pt>
                <c:pt idx="151">
                  <c:v>3163.8095238095239</c:v>
                </c:pt>
                <c:pt idx="152">
                  <c:v>3215.3846153846152</c:v>
                </c:pt>
                <c:pt idx="153">
                  <c:v>3267.9611650485435</c:v>
                </c:pt>
                <c:pt idx="154">
                  <c:v>3321.5686274509803</c:v>
                </c:pt>
                <c:pt idx="155">
                  <c:v>3376.2376237623762</c:v>
                </c:pt>
                <c:pt idx="156">
                  <c:v>3432</c:v>
                </c:pt>
                <c:pt idx="157">
                  <c:v>3488.8888888888887</c:v>
                </c:pt>
                <c:pt idx="158">
                  <c:v>3546.9387755102043</c:v>
                </c:pt>
                <c:pt idx="159">
                  <c:v>3606.1855670103091</c:v>
                </c:pt>
                <c:pt idx="160">
                  <c:v>3666.666666666667</c:v>
                </c:pt>
                <c:pt idx="161">
                  <c:v>3728.4210526315787</c:v>
                </c:pt>
                <c:pt idx="162">
                  <c:v>3791.489361702128</c:v>
                </c:pt>
                <c:pt idx="163">
                  <c:v>3855.9139784946237</c:v>
                </c:pt>
                <c:pt idx="164">
                  <c:v>3921.739130434783</c:v>
                </c:pt>
                <c:pt idx="165">
                  <c:v>3989.0109890109889</c:v>
                </c:pt>
                <c:pt idx="166">
                  <c:v>4057.7777777777774</c:v>
                </c:pt>
                <c:pt idx="167">
                  <c:v>4128.0898876404499</c:v>
                </c:pt>
                <c:pt idx="168">
                  <c:v>4200</c:v>
                </c:pt>
                <c:pt idx="169">
                  <c:v>4273.5632183908046</c:v>
                </c:pt>
                <c:pt idx="170">
                  <c:v>4348.8372093023254</c:v>
                </c:pt>
                <c:pt idx="171">
                  <c:v>4425.8823529411766</c:v>
                </c:pt>
                <c:pt idx="172">
                  <c:v>4504.7619047619046</c:v>
                </c:pt>
                <c:pt idx="173">
                  <c:v>4585.5421686746986</c:v>
                </c:pt>
                <c:pt idx="174">
                  <c:v>4668.292682926829</c:v>
                </c:pt>
                <c:pt idx="175">
                  <c:v>4753.0864197530864</c:v>
                </c:pt>
                <c:pt idx="176">
                  <c:v>4840</c:v>
                </c:pt>
                <c:pt idx="177">
                  <c:v>4929.1139240506336</c:v>
                </c:pt>
                <c:pt idx="178">
                  <c:v>5020.5128205128203</c:v>
                </c:pt>
                <c:pt idx="179">
                  <c:v>5114.2857142857147</c:v>
                </c:pt>
                <c:pt idx="180">
                  <c:v>5210.5263157894733</c:v>
                </c:pt>
                <c:pt idx="181">
                  <c:v>5309.3333333333339</c:v>
                </c:pt>
                <c:pt idx="182">
                  <c:v>5410.8108108108108</c:v>
                </c:pt>
                <c:pt idx="183">
                  <c:v>5515.0684931506848</c:v>
                </c:pt>
                <c:pt idx="184">
                  <c:v>5622.2222222222226</c:v>
                </c:pt>
                <c:pt idx="185">
                  <c:v>5732.3943661971825</c:v>
                </c:pt>
                <c:pt idx="186">
                  <c:v>5845.7142857142862</c:v>
                </c:pt>
                <c:pt idx="187">
                  <c:v>5962.31884057971</c:v>
                </c:pt>
                <c:pt idx="188">
                  <c:v>6082.3529411764712</c:v>
                </c:pt>
                <c:pt idx="189">
                  <c:v>6205.9701492537306</c:v>
                </c:pt>
                <c:pt idx="190">
                  <c:v>6333.3333333333339</c:v>
                </c:pt>
                <c:pt idx="191">
                  <c:v>6464.6153846153838</c:v>
                </c:pt>
                <c:pt idx="192">
                  <c:v>6600</c:v>
                </c:pt>
                <c:pt idx="193">
                  <c:v>6739.6825396825398</c:v>
                </c:pt>
                <c:pt idx="194">
                  <c:v>6883.8709677419356</c:v>
                </c:pt>
                <c:pt idx="195">
                  <c:v>7032.7868852459014</c:v>
                </c:pt>
                <c:pt idx="196">
                  <c:v>7186.666666666667</c:v>
                </c:pt>
                <c:pt idx="197">
                  <c:v>7345.7627118644068</c:v>
                </c:pt>
                <c:pt idx="198">
                  <c:v>7510.3448275862074</c:v>
                </c:pt>
                <c:pt idx="199">
                  <c:v>7680.7017543859647</c:v>
                </c:pt>
                <c:pt idx="200">
                  <c:v>7857.1428571428578</c:v>
                </c:pt>
                <c:pt idx="201">
                  <c:v>8040</c:v>
                </c:pt>
                <c:pt idx="202">
                  <c:v>8229.6296296296296</c:v>
                </c:pt>
                <c:pt idx="203">
                  <c:v>8426.4150943396235</c:v>
                </c:pt>
                <c:pt idx="204">
                  <c:v>8630.7692307692305</c:v>
                </c:pt>
                <c:pt idx="205">
                  <c:v>8843.1372549019616</c:v>
                </c:pt>
                <c:pt idx="206">
                  <c:v>9064</c:v>
                </c:pt>
                <c:pt idx="207">
                  <c:v>9293.8775510204086</c:v>
                </c:pt>
                <c:pt idx="208">
                  <c:v>9533.3333333333339</c:v>
                </c:pt>
                <c:pt idx="209">
                  <c:v>9782.978723404256</c:v>
                </c:pt>
                <c:pt idx="210">
                  <c:v>10043.478260869566</c:v>
                </c:pt>
                <c:pt idx="211">
                  <c:v>10315.555555555555</c:v>
                </c:pt>
                <c:pt idx="212">
                  <c:v>10600</c:v>
                </c:pt>
                <c:pt idx="213">
                  <c:v>10897.674418604651</c:v>
                </c:pt>
                <c:pt idx="214">
                  <c:v>11209.523809523809</c:v>
                </c:pt>
                <c:pt idx="215">
                  <c:v>11536.585365853658</c:v>
                </c:pt>
                <c:pt idx="216">
                  <c:v>11880</c:v>
                </c:pt>
                <c:pt idx="217">
                  <c:v>12241.025641025641</c:v>
                </c:pt>
                <c:pt idx="218">
                  <c:v>12621.052631578947</c:v>
                </c:pt>
                <c:pt idx="219">
                  <c:v>13021.621621621622</c:v>
                </c:pt>
                <c:pt idx="220">
                  <c:v>13444.444444444445</c:v>
                </c:pt>
                <c:pt idx="221">
                  <c:v>13891.428571428572</c:v>
                </c:pt>
                <c:pt idx="222">
                  <c:v>14364.705882352942</c:v>
                </c:pt>
                <c:pt idx="223">
                  <c:v>14866.666666666668</c:v>
                </c:pt>
                <c:pt idx="224">
                  <c:v>15400</c:v>
                </c:pt>
                <c:pt idx="225">
                  <c:v>15967.741935483871</c:v>
                </c:pt>
                <c:pt idx="226">
                  <c:v>16573.333333333336</c:v>
                </c:pt>
                <c:pt idx="227">
                  <c:v>17220.689655172417</c:v>
                </c:pt>
                <c:pt idx="228">
                  <c:v>17914.285714285717</c:v>
                </c:pt>
                <c:pt idx="229">
                  <c:v>18659.259259259259</c:v>
                </c:pt>
                <c:pt idx="230">
                  <c:v>19461.538461538461</c:v>
                </c:pt>
                <c:pt idx="231">
                  <c:v>20328</c:v>
                </c:pt>
                <c:pt idx="232">
                  <c:v>21266.666666666668</c:v>
                </c:pt>
                <c:pt idx="233">
                  <c:v>22286.956521739132</c:v>
                </c:pt>
                <c:pt idx="234">
                  <c:v>23400</c:v>
                </c:pt>
                <c:pt idx="235">
                  <c:v>24619.047619047618</c:v>
                </c:pt>
                <c:pt idx="236">
                  <c:v>25960</c:v>
                </c:pt>
                <c:pt idx="237">
                  <c:v>27442.105263157893</c:v>
                </c:pt>
                <c:pt idx="238">
                  <c:v>29088.888888888891</c:v>
                </c:pt>
                <c:pt idx="239">
                  <c:v>30929.411764705885</c:v>
                </c:pt>
                <c:pt idx="240">
                  <c:v>33000</c:v>
                </c:pt>
                <c:pt idx="241">
                  <c:v>35346.666666666672</c:v>
                </c:pt>
                <c:pt idx="242">
                  <c:v>38028.571428571435</c:v>
                </c:pt>
                <c:pt idx="243">
                  <c:v>41123.076923076922</c:v>
                </c:pt>
                <c:pt idx="244">
                  <c:v>44733.333333333336</c:v>
                </c:pt>
                <c:pt idx="245">
                  <c:v>49000</c:v>
                </c:pt>
                <c:pt idx="246">
                  <c:v>54120</c:v>
                </c:pt>
                <c:pt idx="247">
                  <c:v>60377.777777777781</c:v>
                </c:pt>
                <c:pt idx="248">
                  <c:v>68200</c:v>
                </c:pt>
                <c:pt idx="249">
                  <c:v>78257.14285714287</c:v>
                </c:pt>
                <c:pt idx="250">
                  <c:v>91666.666666666672</c:v>
                </c:pt>
                <c:pt idx="251">
                  <c:v>110440</c:v>
                </c:pt>
                <c:pt idx="252">
                  <c:v>138600</c:v>
                </c:pt>
                <c:pt idx="253">
                  <c:v>185533.33333333334</c:v>
                </c:pt>
                <c:pt idx="254">
                  <c:v>279400</c:v>
                </c:pt>
                <c:pt idx="255">
                  <c:v>561000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292-47A7-AE44-64F14B470D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609696"/>
        <c:axId val="4608448"/>
      </c:scatterChart>
      <c:valAx>
        <c:axId val="46096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8448"/>
        <c:crosses val="autoZero"/>
        <c:crossBetween val="midCat"/>
      </c:valAx>
      <c:valAx>
        <c:axId val="4608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096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Vadc v Rsense</a:t>
            </a:r>
            <a:r>
              <a:rPr lang="en-GB" baseline="0"/>
              <a:t> 0.25V to 4.75V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v>Resistance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'Calc R from V'!$A$43:$A$273</c:f>
              <c:numCache>
                <c:formatCode>General</c:formatCode>
                <c:ptCount val="231"/>
                <c:pt idx="0">
                  <c:v>0.25390625</c:v>
                </c:pt>
                <c:pt idx="1">
                  <c:v>0.2734375</c:v>
                </c:pt>
                <c:pt idx="2">
                  <c:v>0.29296875</c:v>
                </c:pt>
                <c:pt idx="3">
                  <c:v>0.3125</c:v>
                </c:pt>
                <c:pt idx="4">
                  <c:v>0.33203125</c:v>
                </c:pt>
                <c:pt idx="5">
                  <c:v>0.3515625</c:v>
                </c:pt>
                <c:pt idx="6">
                  <c:v>0.37109375</c:v>
                </c:pt>
                <c:pt idx="7">
                  <c:v>0.390625</c:v>
                </c:pt>
                <c:pt idx="8">
                  <c:v>0.41015625</c:v>
                </c:pt>
                <c:pt idx="9">
                  <c:v>0.4296875</c:v>
                </c:pt>
                <c:pt idx="10">
                  <c:v>0.44921875</c:v>
                </c:pt>
                <c:pt idx="11">
                  <c:v>0.46875</c:v>
                </c:pt>
                <c:pt idx="12">
                  <c:v>0.48828125</c:v>
                </c:pt>
                <c:pt idx="13">
                  <c:v>0.5078125</c:v>
                </c:pt>
                <c:pt idx="14">
                  <c:v>0.52734375</c:v>
                </c:pt>
                <c:pt idx="15">
                  <c:v>0.546875</c:v>
                </c:pt>
                <c:pt idx="16">
                  <c:v>0.56640625</c:v>
                </c:pt>
                <c:pt idx="17">
                  <c:v>0.5859375</c:v>
                </c:pt>
                <c:pt idx="18">
                  <c:v>0.60546875</c:v>
                </c:pt>
                <c:pt idx="19">
                  <c:v>0.625</c:v>
                </c:pt>
                <c:pt idx="20">
                  <c:v>0.64453125</c:v>
                </c:pt>
                <c:pt idx="21">
                  <c:v>0.6640625</c:v>
                </c:pt>
                <c:pt idx="22">
                  <c:v>0.68359375</c:v>
                </c:pt>
                <c:pt idx="23">
                  <c:v>0.703125</c:v>
                </c:pt>
                <c:pt idx="24">
                  <c:v>0.72265625</c:v>
                </c:pt>
                <c:pt idx="25">
                  <c:v>0.7421875</c:v>
                </c:pt>
                <c:pt idx="26">
                  <c:v>0.76171875</c:v>
                </c:pt>
                <c:pt idx="27">
                  <c:v>0.78125</c:v>
                </c:pt>
                <c:pt idx="28">
                  <c:v>0.80078125</c:v>
                </c:pt>
                <c:pt idx="29">
                  <c:v>0.8203125</c:v>
                </c:pt>
                <c:pt idx="30">
                  <c:v>0.83984375</c:v>
                </c:pt>
                <c:pt idx="31">
                  <c:v>0.859375</c:v>
                </c:pt>
                <c:pt idx="32">
                  <c:v>0.87890625</c:v>
                </c:pt>
                <c:pt idx="33">
                  <c:v>0.8984375</c:v>
                </c:pt>
                <c:pt idx="34">
                  <c:v>0.91796875</c:v>
                </c:pt>
                <c:pt idx="35">
                  <c:v>0.9375</c:v>
                </c:pt>
                <c:pt idx="36">
                  <c:v>0.95703125</c:v>
                </c:pt>
                <c:pt idx="37">
                  <c:v>0.9765625</c:v>
                </c:pt>
                <c:pt idx="38">
                  <c:v>0.99609375</c:v>
                </c:pt>
                <c:pt idx="39">
                  <c:v>1.015625</c:v>
                </c:pt>
                <c:pt idx="40">
                  <c:v>1.03515625</c:v>
                </c:pt>
                <c:pt idx="41">
                  <c:v>1.0546875</c:v>
                </c:pt>
                <c:pt idx="42">
                  <c:v>1.07421875</c:v>
                </c:pt>
                <c:pt idx="43">
                  <c:v>1.09375</c:v>
                </c:pt>
                <c:pt idx="44">
                  <c:v>1.11328125</c:v>
                </c:pt>
                <c:pt idx="45">
                  <c:v>1.1328125</c:v>
                </c:pt>
                <c:pt idx="46">
                  <c:v>1.15234375</c:v>
                </c:pt>
                <c:pt idx="47">
                  <c:v>1.171875</c:v>
                </c:pt>
                <c:pt idx="48">
                  <c:v>1.19140625</c:v>
                </c:pt>
                <c:pt idx="49">
                  <c:v>1.2109375</c:v>
                </c:pt>
                <c:pt idx="50">
                  <c:v>1.23046875</c:v>
                </c:pt>
                <c:pt idx="51">
                  <c:v>1.25</c:v>
                </c:pt>
                <c:pt idx="52">
                  <c:v>1.26953125</c:v>
                </c:pt>
                <c:pt idx="53">
                  <c:v>1.2890625</c:v>
                </c:pt>
                <c:pt idx="54">
                  <c:v>1.30859375</c:v>
                </c:pt>
                <c:pt idx="55">
                  <c:v>1.328125</c:v>
                </c:pt>
                <c:pt idx="56">
                  <c:v>1.34765625</c:v>
                </c:pt>
                <c:pt idx="57">
                  <c:v>1.3671875</c:v>
                </c:pt>
                <c:pt idx="58">
                  <c:v>1.38671875</c:v>
                </c:pt>
                <c:pt idx="59">
                  <c:v>1.40625</c:v>
                </c:pt>
                <c:pt idx="60">
                  <c:v>1.42578125</c:v>
                </c:pt>
                <c:pt idx="61">
                  <c:v>1.4453125</c:v>
                </c:pt>
                <c:pt idx="62">
                  <c:v>1.46484375</c:v>
                </c:pt>
                <c:pt idx="63">
                  <c:v>1.484375</c:v>
                </c:pt>
                <c:pt idx="64">
                  <c:v>1.50390625</c:v>
                </c:pt>
                <c:pt idx="65">
                  <c:v>1.5234375</c:v>
                </c:pt>
                <c:pt idx="66">
                  <c:v>1.54296875</c:v>
                </c:pt>
                <c:pt idx="67">
                  <c:v>1.5625</c:v>
                </c:pt>
                <c:pt idx="68">
                  <c:v>1.58203125</c:v>
                </c:pt>
                <c:pt idx="69">
                  <c:v>1.6015625</c:v>
                </c:pt>
                <c:pt idx="70">
                  <c:v>1.62109375</c:v>
                </c:pt>
                <c:pt idx="71">
                  <c:v>1.640625</c:v>
                </c:pt>
                <c:pt idx="72">
                  <c:v>1.66015625</c:v>
                </c:pt>
                <c:pt idx="73">
                  <c:v>1.6796875</c:v>
                </c:pt>
                <c:pt idx="74">
                  <c:v>1.69921875</c:v>
                </c:pt>
                <c:pt idx="75">
                  <c:v>1.71875</c:v>
                </c:pt>
                <c:pt idx="76">
                  <c:v>1.73828125</c:v>
                </c:pt>
                <c:pt idx="77">
                  <c:v>1.7578125</c:v>
                </c:pt>
                <c:pt idx="78">
                  <c:v>1.77734375</c:v>
                </c:pt>
                <c:pt idx="79">
                  <c:v>1.796875</c:v>
                </c:pt>
                <c:pt idx="80">
                  <c:v>1.81640625</c:v>
                </c:pt>
                <c:pt idx="81">
                  <c:v>1.8359375</c:v>
                </c:pt>
                <c:pt idx="82">
                  <c:v>1.85546875</c:v>
                </c:pt>
                <c:pt idx="83">
                  <c:v>1.875</c:v>
                </c:pt>
                <c:pt idx="84">
                  <c:v>1.89453125</c:v>
                </c:pt>
                <c:pt idx="85">
                  <c:v>1.9140625</c:v>
                </c:pt>
                <c:pt idx="86">
                  <c:v>1.93359375</c:v>
                </c:pt>
                <c:pt idx="87">
                  <c:v>1.953125</c:v>
                </c:pt>
                <c:pt idx="88">
                  <c:v>1.97265625</c:v>
                </c:pt>
                <c:pt idx="89">
                  <c:v>1.9921875</c:v>
                </c:pt>
                <c:pt idx="90">
                  <c:v>2.01171875</c:v>
                </c:pt>
                <c:pt idx="91">
                  <c:v>2.03125</c:v>
                </c:pt>
                <c:pt idx="92">
                  <c:v>2.05078125</c:v>
                </c:pt>
                <c:pt idx="93">
                  <c:v>2.0703125</c:v>
                </c:pt>
                <c:pt idx="94">
                  <c:v>2.08984375</c:v>
                </c:pt>
                <c:pt idx="95">
                  <c:v>2.109375</c:v>
                </c:pt>
                <c:pt idx="96">
                  <c:v>2.12890625</c:v>
                </c:pt>
                <c:pt idx="97">
                  <c:v>2.1484375</c:v>
                </c:pt>
                <c:pt idx="98">
                  <c:v>2.16796875</c:v>
                </c:pt>
                <c:pt idx="99">
                  <c:v>2.1875</c:v>
                </c:pt>
                <c:pt idx="100">
                  <c:v>2.20703125</c:v>
                </c:pt>
                <c:pt idx="101">
                  <c:v>2.2265625</c:v>
                </c:pt>
                <c:pt idx="102">
                  <c:v>2.24609375</c:v>
                </c:pt>
                <c:pt idx="103">
                  <c:v>2.265625</c:v>
                </c:pt>
                <c:pt idx="104">
                  <c:v>2.28515625</c:v>
                </c:pt>
                <c:pt idx="105">
                  <c:v>2.3046875</c:v>
                </c:pt>
                <c:pt idx="106">
                  <c:v>2.32421875</c:v>
                </c:pt>
                <c:pt idx="107">
                  <c:v>2.34375</c:v>
                </c:pt>
                <c:pt idx="108">
                  <c:v>2.36328125</c:v>
                </c:pt>
                <c:pt idx="109">
                  <c:v>2.3828125</c:v>
                </c:pt>
                <c:pt idx="110">
                  <c:v>2.40234375</c:v>
                </c:pt>
                <c:pt idx="111">
                  <c:v>2.421875</c:v>
                </c:pt>
                <c:pt idx="112">
                  <c:v>2.44140625</c:v>
                </c:pt>
                <c:pt idx="113">
                  <c:v>2.4609375</c:v>
                </c:pt>
                <c:pt idx="114">
                  <c:v>2.48046875</c:v>
                </c:pt>
                <c:pt idx="115">
                  <c:v>2.5</c:v>
                </c:pt>
                <c:pt idx="116">
                  <c:v>2.51953125</c:v>
                </c:pt>
                <c:pt idx="117">
                  <c:v>2.5390625</c:v>
                </c:pt>
                <c:pt idx="118">
                  <c:v>2.55859375</c:v>
                </c:pt>
                <c:pt idx="119">
                  <c:v>2.578125</c:v>
                </c:pt>
                <c:pt idx="120">
                  <c:v>2.59765625</c:v>
                </c:pt>
                <c:pt idx="121">
                  <c:v>2.6171875</c:v>
                </c:pt>
                <c:pt idx="122">
                  <c:v>2.63671875</c:v>
                </c:pt>
                <c:pt idx="123">
                  <c:v>2.65625</c:v>
                </c:pt>
                <c:pt idx="124">
                  <c:v>2.67578125</c:v>
                </c:pt>
                <c:pt idx="125">
                  <c:v>2.6953125</c:v>
                </c:pt>
                <c:pt idx="126">
                  <c:v>2.71484375</c:v>
                </c:pt>
                <c:pt idx="127">
                  <c:v>2.734375</c:v>
                </c:pt>
                <c:pt idx="128">
                  <c:v>2.75390625</c:v>
                </c:pt>
                <c:pt idx="129">
                  <c:v>2.7734375</c:v>
                </c:pt>
                <c:pt idx="130">
                  <c:v>2.79296875</c:v>
                </c:pt>
                <c:pt idx="131">
                  <c:v>2.8125</c:v>
                </c:pt>
                <c:pt idx="132">
                  <c:v>2.83203125</c:v>
                </c:pt>
                <c:pt idx="133">
                  <c:v>2.8515625</c:v>
                </c:pt>
                <c:pt idx="134">
                  <c:v>2.87109375</c:v>
                </c:pt>
                <c:pt idx="135">
                  <c:v>2.890625</c:v>
                </c:pt>
                <c:pt idx="136">
                  <c:v>2.91015625</c:v>
                </c:pt>
                <c:pt idx="137">
                  <c:v>2.9296875</c:v>
                </c:pt>
                <c:pt idx="138">
                  <c:v>2.94921875</c:v>
                </c:pt>
                <c:pt idx="139">
                  <c:v>2.96875</c:v>
                </c:pt>
                <c:pt idx="140">
                  <c:v>2.98828125</c:v>
                </c:pt>
                <c:pt idx="141">
                  <c:v>3.0078125</c:v>
                </c:pt>
                <c:pt idx="142">
                  <c:v>3.02734375</c:v>
                </c:pt>
                <c:pt idx="143">
                  <c:v>3.046875</c:v>
                </c:pt>
                <c:pt idx="144">
                  <c:v>3.06640625</c:v>
                </c:pt>
                <c:pt idx="145">
                  <c:v>3.0859375</c:v>
                </c:pt>
                <c:pt idx="146">
                  <c:v>3.10546875</c:v>
                </c:pt>
                <c:pt idx="147">
                  <c:v>3.125</c:v>
                </c:pt>
                <c:pt idx="148">
                  <c:v>3.14453125</c:v>
                </c:pt>
                <c:pt idx="149">
                  <c:v>3.1640625</c:v>
                </c:pt>
                <c:pt idx="150">
                  <c:v>3.18359375</c:v>
                </c:pt>
                <c:pt idx="151">
                  <c:v>3.203125</c:v>
                </c:pt>
                <c:pt idx="152">
                  <c:v>3.22265625</c:v>
                </c:pt>
                <c:pt idx="153">
                  <c:v>3.2421875</c:v>
                </c:pt>
                <c:pt idx="154">
                  <c:v>3.26171875</c:v>
                </c:pt>
                <c:pt idx="155">
                  <c:v>3.28125</c:v>
                </c:pt>
                <c:pt idx="156">
                  <c:v>3.30078125</c:v>
                </c:pt>
                <c:pt idx="157">
                  <c:v>3.3203125</c:v>
                </c:pt>
                <c:pt idx="158">
                  <c:v>3.33984375</c:v>
                </c:pt>
                <c:pt idx="159">
                  <c:v>3.359375</c:v>
                </c:pt>
                <c:pt idx="160">
                  <c:v>3.37890625</c:v>
                </c:pt>
                <c:pt idx="161">
                  <c:v>3.3984375</c:v>
                </c:pt>
                <c:pt idx="162">
                  <c:v>3.41796875</c:v>
                </c:pt>
                <c:pt idx="163">
                  <c:v>3.4375</c:v>
                </c:pt>
                <c:pt idx="164">
                  <c:v>3.45703125</c:v>
                </c:pt>
                <c:pt idx="165">
                  <c:v>3.4765625</c:v>
                </c:pt>
                <c:pt idx="166">
                  <c:v>3.49609375</c:v>
                </c:pt>
                <c:pt idx="167">
                  <c:v>3.515625</c:v>
                </c:pt>
                <c:pt idx="168">
                  <c:v>3.53515625</c:v>
                </c:pt>
                <c:pt idx="169">
                  <c:v>3.5546875</c:v>
                </c:pt>
                <c:pt idx="170">
                  <c:v>3.57421875</c:v>
                </c:pt>
                <c:pt idx="171">
                  <c:v>3.59375</c:v>
                </c:pt>
                <c:pt idx="172">
                  <c:v>3.61328125</c:v>
                </c:pt>
                <c:pt idx="173">
                  <c:v>3.6328125</c:v>
                </c:pt>
                <c:pt idx="174">
                  <c:v>3.65234375</c:v>
                </c:pt>
                <c:pt idx="175">
                  <c:v>3.671875</c:v>
                </c:pt>
                <c:pt idx="176">
                  <c:v>3.69140625</c:v>
                </c:pt>
                <c:pt idx="177">
                  <c:v>3.7109375</c:v>
                </c:pt>
                <c:pt idx="178">
                  <c:v>3.73046875</c:v>
                </c:pt>
                <c:pt idx="179">
                  <c:v>3.75</c:v>
                </c:pt>
                <c:pt idx="180">
                  <c:v>3.76953125</c:v>
                </c:pt>
                <c:pt idx="181">
                  <c:v>3.7890625</c:v>
                </c:pt>
                <c:pt idx="182">
                  <c:v>3.80859375</c:v>
                </c:pt>
                <c:pt idx="183">
                  <c:v>3.828125</c:v>
                </c:pt>
                <c:pt idx="184">
                  <c:v>3.84765625</c:v>
                </c:pt>
                <c:pt idx="185">
                  <c:v>3.8671875</c:v>
                </c:pt>
                <c:pt idx="186">
                  <c:v>3.88671875</c:v>
                </c:pt>
                <c:pt idx="187">
                  <c:v>3.90625</c:v>
                </c:pt>
                <c:pt idx="188">
                  <c:v>3.92578125</c:v>
                </c:pt>
                <c:pt idx="189">
                  <c:v>3.9453125</c:v>
                </c:pt>
                <c:pt idx="190">
                  <c:v>3.96484375</c:v>
                </c:pt>
                <c:pt idx="191">
                  <c:v>3.984375</c:v>
                </c:pt>
                <c:pt idx="192">
                  <c:v>4.00390625</c:v>
                </c:pt>
                <c:pt idx="193">
                  <c:v>4.0234375</c:v>
                </c:pt>
                <c:pt idx="194">
                  <c:v>4.04296875</c:v>
                </c:pt>
                <c:pt idx="195">
                  <c:v>4.0625</c:v>
                </c:pt>
                <c:pt idx="196">
                  <c:v>4.08203125</c:v>
                </c:pt>
                <c:pt idx="197">
                  <c:v>4.1015625</c:v>
                </c:pt>
                <c:pt idx="198">
                  <c:v>4.12109375</c:v>
                </c:pt>
                <c:pt idx="199">
                  <c:v>4.140625</c:v>
                </c:pt>
                <c:pt idx="200">
                  <c:v>4.16015625</c:v>
                </c:pt>
                <c:pt idx="201">
                  <c:v>4.1796875</c:v>
                </c:pt>
                <c:pt idx="202">
                  <c:v>4.19921875</c:v>
                </c:pt>
                <c:pt idx="203">
                  <c:v>4.21875</c:v>
                </c:pt>
                <c:pt idx="204">
                  <c:v>4.23828125</c:v>
                </c:pt>
                <c:pt idx="205">
                  <c:v>4.2578125</c:v>
                </c:pt>
                <c:pt idx="206">
                  <c:v>4.27734375</c:v>
                </c:pt>
                <c:pt idx="207">
                  <c:v>4.296875</c:v>
                </c:pt>
                <c:pt idx="208">
                  <c:v>4.31640625</c:v>
                </c:pt>
                <c:pt idx="209">
                  <c:v>4.3359375</c:v>
                </c:pt>
                <c:pt idx="210">
                  <c:v>4.35546875</c:v>
                </c:pt>
                <c:pt idx="211">
                  <c:v>4.375</c:v>
                </c:pt>
                <c:pt idx="212">
                  <c:v>4.39453125</c:v>
                </c:pt>
                <c:pt idx="213">
                  <c:v>4.4140625</c:v>
                </c:pt>
                <c:pt idx="214">
                  <c:v>4.43359375</c:v>
                </c:pt>
                <c:pt idx="215">
                  <c:v>4.453125</c:v>
                </c:pt>
                <c:pt idx="216">
                  <c:v>4.47265625</c:v>
                </c:pt>
                <c:pt idx="217">
                  <c:v>4.4921875</c:v>
                </c:pt>
                <c:pt idx="218">
                  <c:v>4.51171875</c:v>
                </c:pt>
                <c:pt idx="219">
                  <c:v>4.53125</c:v>
                </c:pt>
                <c:pt idx="220">
                  <c:v>4.55078125</c:v>
                </c:pt>
                <c:pt idx="221">
                  <c:v>4.5703125</c:v>
                </c:pt>
                <c:pt idx="222">
                  <c:v>4.58984375</c:v>
                </c:pt>
                <c:pt idx="223">
                  <c:v>4.609375</c:v>
                </c:pt>
                <c:pt idx="224">
                  <c:v>4.62890625</c:v>
                </c:pt>
                <c:pt idx="225">
                  <c:v>4.6484375</c:v>
                </c:pt>
                <c:pt idx="226">
                  <c:v>4.66796875</c:v>
                </c:pt>
                <c:pt idx="227">
                  <c:v>4.6875</c:v>
                </c:pt>
                <c:pt idx="228">
                  <c:v>4.70703125</c:v>
                </c:pt>
                <c:pt idx="229">
                  <c:v>4.7265625</c:v>
                </c:pt>
                <c:pt idx="230">
                  <c:v>4.74609375</c:v>
                </c:pt>
              </c:numCache>
            </c:numRef>
          </c:xVal>
          <c:yVal>
            <c:numRef>
              <c:f>'Calc R from V'!$C$43:$C$273</c:f>
              <c:numCache>
                <c:formatCode>General</c:formatCode>
                <c:ptCount val="231"/>
                <c:pt idx="0">
                  <c:v>117.69547325102882</c:v>
                </c:pt>
                <c:pt idx="1">
                  <c:v>127.27272727272727</c:v>
                </c:pt>
                <c:pt idx="2">
                  <c:v>136.92946058091286</c:v>
                </c:pt>
                <c:pt idx="3">
                  <c:v>146.66666666666669</c:v>
                </c:pt>
                <c:pt idx="4">
                  <c:v>156.48535564853555</c:v>
                </c:pt>
                <c:pt idx="5">
                  <c:v>166.38655462184875</c:v>
                </c:pt>
                <c:pt idx="6">
                  <c:v>176.37130801687761</c:v>
                </c:pt>
                <c:pt idx="7">
                  <c:v>186.4406779661017</c:v>
                </c:pt>
                <c:pt idx="8">
                  <c:v>196.59574468085108</c:v>
                </c:pt>
                <c:pt idx="9">
                  <c:v>206.83760683760681</c:v>
                </c:pt>
                <c:pt idx="10">
                  <c:v>217.16738197424894</c:v>
                </c:pt>
                <c:pt idx="11">
                  <c:v>227.58620689655174</c:v>
                </c:pt>
                <c:pt idx="12">
                  <c:v>238.09523809523807</c:v>
                </c:pt>
                <c:pt idx="13">
                  <c:v>248.69565217391306</c:v>
                </c:pt>
                <c:pt idx="14">
                  <c:v>259.3886462882096</c:v>
                </c:pt>
                <c:pt idx="15">
                  <c:v>270.17543859649123</c:v>
                </c:pt>
                <c:pt idx="16">
                  <c:v>281.05726872246697</c:v>
                </c:pt>
                <c:pt idx="17">
                  <c:v>292.0353982300885</c:v>
                </c:pt>
                <c:pt idx="18">
                  <c:v>303.11111111111114</c:v>
                </c:pt>
                <c:pt idx="19">
                  <c:v>314.28571428571433</c:v>
                </c:pt>
                <c:pt idx="20">
                  <c:v>325.56053811659194</c:v>
                </c:pt>
                <c:pt idx="21">
                  <c:v>336.93693693693695</c:v>
                </c:pt>
                <c:pt idx="22">
                  <c:v>348.41628959276017</c:v>
                </c:pt>
                <c:pt idx="23">
                  <c:v>360</c:v>
                </c:pt>
                <c:pt idx="24">
                  <c:v>371.68949771689495</c:v>
                </c:pt>
                <c:pt idx="25">
                  <c:v>383.48623853211006</c:v>
                </c:pt>
                <c:pt idx="26">
                  <c:v>395.39170506912444</c:v>
                </c:pt>
                <c:pt idx="27">
                  <c:v>407.40740740740739</c:v>
                </c:pt>
                <c:pt idx="28">
                  <c:v>419.53488372093022</c:v>
                </c:pt>
                <c:pt idx="29">
                  <c:v>431.77570093457939</c:v>
                </c:pt>
                <c:pt idx="30">
                  <c:v>444.13145539906105</c:v>
                </c:pt>
                <c:pt idx="31">
                  <c:v>456.60377358490564</c:v>
                </c:pt>
                <c:pt idx="32">
                  <c:v>469.19431279620852</c:v>
                </c:pt>
                <c:pt idx="33">
                  <c:v>481.90476190476187</c:v>
                </c:pt>
                <c:pt idx="34">
                  <c:v>494.73684210526318</c:v>
                </c:pt>
                <c:pt idx="35">
                  <c:v>507.69230769230768</c:v>
                </c:pt>
                <c:pt idx="36">
                  <c:v>520.77294685990341</c:v>
                </c:pt>
                <c:pt idx="37">
                  <c:v>533.98058252427188</c:v>
                </c:pt>
                <c:pt idx="38">
                  <c:v>547.31707317073176</c:v>
                </c:pt>
                <c:pt idx="39">
                  <c:v>560.78431372549016</c:v>
                </c:pt>
                <c:pt idx="40">
                  <c:v>574.38423645320199</c:v>
                </c:pt>
                <c:pt idx="41">
                  <c:v>588.11881188118809</c:v>
                </c:pt>
                <c:pt idx="42">
                  <c:v>601.99004975124376</c:v>
                </c:pt>
                <c:pt idx="43">
                  <c:v>616</c:v>
                </c:pt>
                <c:pt idx="44">
                  <c:v>630.1507537688442</c:v>
                </c:pt>
                <c:pt idx="45">
                  <c:v>644.44444444444446</c:v>
                </c:pt>
                <c:pt idx="46">
                  <c:v>658.8832487309644</c:v>
                </c:pt>
                <c:pt idx="47">
                  <c:v>673.46938775510205</c:v>
                </c:pt>
                <c:pt idx="48">
                  <c:v>688.20512820512818</c:v>
                </c:pt>
                <c:pt idx="49">
                  <c:v>703.09278350515467</c:v>
                </c:pt>
                <c:pt idx="50">
                  <c:v>718.13471502590676</c:v>
                </c:pt>
                <c:pt idx="51">
                  <c:v>733.33333333333337</c:v>
                </c:pt>
                <c:pt idx="52">
                  <c:v>748.69109947643983</c:v>
                </c:pt>
                <c:pt idx="53">
                  <c:v>764.21052631578948</c:v>
                </c:pt>
                <c:pt idx="54">
                  <c:v>779.89417989417984</c:v>
                </c:pt>
                <c:pt idx="55">
                  <c:v>795.74468085106389</c:v>
                </c:pt>
                <c:pt idx="56">
                  <c:v>811.76470588235293</c:v>
                </c:pt>
                <c:pt idx="57">
                  <c:v>827.95698924731187</c:v>
                </c:pt>
                <c:pt idx="58">
                  <c:v>844.32432432432427</c:v>
                </c:pt>
                <c:pt idx="59">
                  <c:v>860.86956521739137</c:v>
                </c:pt>
                <c:pt idx="60">
                  <c:v>877.59562841530055</c:v>
                </c:pt>
                <c:pt idx="61">
                  <c:v>894.50549450549454</c:v>
                </c:pt>
                <c:pt idx="62">
                  <c:v>911.60220994475139</c:v>
                </c:pt>
                <c:pt idx="63">
                  <c:v>928.8888888888888</c:v>
                </c:pt>
                <c:pt idx="64">
                  <c:v>946.36871508379897</c:v>
                </c:pt>
                <c:pt idx="65">
                  <c:v>964.04494382022472</c:v>
                </c:pt>
                <c:pt idx="66">
                  <c:v>981.92090395480227</c:v>
                </c:pt>
                <c:pt idx="67">
                  <c:v>1000</c:v>
                </c:pt>
                <c:pt idx="68">
                  <c:v>1018.2857142857143</c:v>
                </c:pt>
                <c:pt idx="69">
                  <c:v>1036.7816091954023</c:v>
                </c:pt>
                <c:pt idx="70">
                  <c:v>1055.4913294797689</c:v>
                </c:pt>
                <c:pt idx="71">
                  <c:v>1074.4186046511627</c:v>
                </c:pt>
                <c:pt idx="72">
                  <c:v>1093.5672514619885</c:v>
                </c:pt>
                <c:pt idx="73">
                  <c:v>1112.9411764705883</c:v>
                </c:pt>
                <c:pt idx="74">
                  <c:v>1132.5443786982248</c:v>
                </c:pt>
                <c:pt idx="75">
                  <c:v>1152.3809523809523</c:v>
                </c:pt>
                <c:pt idx="76">
                  <c:v>1172.4550898203593</c:v>
                </c:pt>
                <c:pt idx="77">
                  <c:v>1192.7710843373495</c:v>
                </c:pt>
                <c:pt idx="78">
                  <c:v>1213.3333333333333</c:v>
                </c:pt>
                <c:pt idx="79">
                  <c:v>1234.1463414634145</c:v>
                </c:pt>
                <c:pt idx="80">
                  <c:v>1255.2147239263802</c:v>
                </c:pt>
                <c:pt idx="81">
                  <c:v>1276.5432098765432</c:v>
                </c:pt>
                <c:pt idx="82">
                  <c:v>1298.1366459627329</c:v>
                </c:pt>
                <c:pt idx="83">
                  <c:v>1320</c:v>
                </c:pt>
                <c:pt idx="84">
                  <c:v>1342.1383647798741</c:v>
                </c:pt>
                <c:pt idx="85">
                  <c:v>1364.5569620253166</c:v>
                </c:pt>
                <c:pt idx="86">
                  <c:v>1387.2611464968154</c:v>
                </c:pt>
                <c:pt idx="87">
                  <c:v>1410.2564102564102</c:v>
                </c:pt>
                <c:pt idx="88">
                  <c:v>1433.5483870967741</c:v>
                </c:pt>
                <c:pt idx="89">
                  <c:v>1457.1428571428573</c:v>
                </c:pt>
                <c:pt idx="90">
                  <c:v>1481.045751633987</c:v>
                </c:pt>
                <c:pt idx="91">
                  <c:v>1505.2631578947369</c:v>
                </c:pt>
                <c:pt idx="92">
                  <c:v>1529.8013245033112</c:v>
                </c:pt>
                <c:pt idx="93">
                  <c:v>1554.6666666666667</c:v>
                </c:pt>
                <c:pt idx="94">
                  <c:v>1579.8657718120805</c:v>
                </c:pt>
                <c:pt idx="95">
                  <c:v>1605.4054054054054</c:v>
                </c:pt>
                <c:pt idx="96">
                  <c:v>1631.2925170068027</c:v>
                </c:pt>
                <c:pt idx="97">
                  <c:v>1657.5342465753424</c:v>
                </c:pt>
                <c:pt idx="98">
                  <c:v>1684.1379310344828</c:v>
                </c:pt>
                <c:pt idx="99">
                  <c:v>1711.1111111111111</c:v>
                </c:pt>
                <c:pt idx="100">
                  <c:v>1738.4615384615383</c:v>
                </c:pt>
                <c:pt idx="101">
                  <c:v>1766.1971830985915</c:v>
                </c:pt>
                <c:pt idx="102">
                  <c:v>1794.3262411347519</c:v>
                </c:pt>
                <c:pt idx="103">
                  <c:v>1822.8571428571429</c:v>
                </c:pt>
                <c:pt idx="104">
                  <c:v>1851.7985611510792</c:v>
                </c:pt>
                <c:pt idx="105">
                  <c:v>1881.159420289855</c:v>
                </c:pt>
                <c:pt idx="106">
                  <c:v>1910.9489051094893</c:v>
                </c:pt>
                <c:pt idx="107">
                  <c:v>1941.1764705882354</c:v>
                </c:pt>
                <c:pt idx="108">
                  <c:v>1971.8518518518517</c:v>
                </c:pt>
                <c:pt idx="109">
                  <c:v>2002.9850746268655</c:v>
                </c:pt>
                <c:pt idx="110">
                  <c:v>2034.5864661654136</c:v>
                </c:pt>
                <c:pt idx="111">
                  <c:v>2066.666666666667</c:v>
                </c:pt>
                <c:pt idx="112">
                  <c:v>2099.2366412213742</c:v>
                </c:pt>
                <c:pt idx="113">
                  <c:v>2132.3076923076924</c:v>
                </c:pt>
                <c:pt idx="114">
                  <c:v>2165.8914728682171</c:v>
                </c:pt>
                <c:pt idx="115">
                  <c:v>2200</c:v>
                </c:pt>
                <c:pt idx="116">
                  <c:v>2234.6456692913384</c:v>
                </c:pt>
                <c:pt idx="117">
                  <c:v>2269.8412698412699</c:v>
                </c:pt>
                <c:pt idx="118">
                  <c:v>2305.6</c:v>
                </c:pt>
                <c:pt idx="119">
                  <c:v>2341.9354838709678</c:v>
                </c:pt>
                <c:pt idx="120">
                  <c:v>2378.8617886178863</c:v>
                </c:pt>
                <c:pt idx="121">
                  <c:v>2416.3934426229507</c:v>
                </c:pt>
                <c:pt idx="122">
                  <c:v>2454.5454545454545</c:v>
                </c:pt>
                <c:pt idx="123">
                  <c:v>2493.3333333333335</c:v>
                </c:pt>
                <c:pt idx="124">
                  <c:v>2532.7731092436975</c:v>
                </c:pt>
                <c:pt idx="125">
                  <c:v>2572.8813559322034</c:v>
                </c:pt>
                <c:pt idx="126">
                  <c:v>2613.6752136752134</c:v>
                </c:pt>
                <c:pt idx="127">
                  <c:v>2655.1724137931037</c:v>
                </c:pt>
                <c:pt idx="128">
                  <c:v>2697.391304347826</c:v>
                </c:pt>
                <c:pt idx="129">
                  <c:v>2740.3508771929824</c:v>
                </c:pt>
                <c:pt idx="130">
                  <c:v>2784.070796460177</c:v>
                </c:pt>
                <c:pt idx="131">
                  <c:v>2828.5714285714289</c:v>
                </c:pt>
                <c:pt idx="132">
                  <c:v>2873.8738738738739</c:v>
                </c:pt>
                <c:pt idx="133">
                  <c:v>2920</c:v>
                </c:pt>
                <c:pt idx="134">
                  <c:v>2966.9724770642201</c:v>
                </c:pt>
                <c:pt idx="135">
                  <c:v>3014.8148148148148</c:v>
                </c:pt>
                <c:pt idx="136">
                  <c:v>3063.5514018691588</c:v>
                </c:pt>
                <c:pt idx="137">
                  <c:v>3113.2075471698113</c:v>
                </c:pt>
                <c:pt idx="138">
                  <c:v>3163.8095238095239</c:v>
                </c:pt>
                <c:pt idx="139">
                  <c:v>3215.3846153846152</c:v>
                </c:pt>
                <c:pt idx="140">
                  <c:v>3267.9611650485435</c:v>
                </c:pt>
                <c:pt idx="141">
                  <c:v>3321.5686274509803</c:v>
                </c:pt>
                <c:pt idx="142">
                  <c:v>3376.2376237623762</c:v>
                </c:pt>
                <c:pt idx="143">
                  <c:v>3432</c:v>
                </c:pt>
                <c:pt idx="144">
                  <c:v>3488.8888888888887</c:v>
                </c:pt>
                <c:pt idx="145">
                  <c:v>3546.9387755102043</c:v>
                </c:pt>
                <c:pt idx="146">
                  <c:v>3606.1855670103091</c:v>
                </c:pt>
                <c:pt idx="147">
                  <c:v>3666.666666666667</c:v>
                </c:pt>
                <c:pt idx="148">
                  <c:v>3728.4210526315787</c:v>
                </c:pt>
                <c:pt idx="149">
                  <c:v>3791.489361702128</c:v>
                </c:pt>
                <c:pt idx="150">
                  <c:v>3855.9139784946237</c:v>
                </c:pt>
                <c:pt idx="151">
                  <c:v>3921.739130434783</c:v>
                </c:pt>
                <c:pt idx="152">
                  <c:v>3989.0109890109889</c:v>
                </c:pt>
                <c:pt idx="153">
                  <c:v>4057.7777777777774</c:v>
                </c:pt>
                <c:pt idx="154">
                  <c:v>4128.0898876404499</c:v>
                </c:pt>
                <c:pt idx="155">
                  <c:v>4200</c:v>
                </c:pt>
                <c:pt idx="156">
                  <c:v>4273.5632183908046</c:v>
                </c:pt>
                <c:pt idx="157">
                  <c:v>4348.8372093023254</c:v>
                </c:pt>
                <c:pt idx="158">
                  <c:v>4425.8823529411766</c:v>
                </c:pt>
                <c:pt idx="159">
                  <c:v>4504.7619047619046</c:v>
                </c:pt>
                <c:pt idx="160">
                  <c:v>4585.5421686746986</c:v>
                </c:pt>
                <c:pt idx="161">
                  <c:v>4668.292682926829</c:v>
                </c:pt>
                <c:pt idx="162">
                  <c:v>4753.0864197530864</c:v>
                </c:pt>
                <c:pt idx="163">
                  <c:v>4840</c:v>
                </c:pt>
                <c:pt idx="164">
                  <c:v>4929.1139240506336</c:v>
                </c:pt>
                <c:pt idx="165">
                  <c:v>5020.5128205128203</c:v>
                </c:pt>
                <c:pt idx="166">
                  <c:v>5114.2857142857147</c:v>
                </c:pt>
                <c:pt idx="167">
                  <c:v>5210.5263157894733</c:v>
                </c:pt>
                <c:pt idx="168">
                  <c:v>5309.3333333333339</c:v>
                </c:pt>
                <c:pt idx="169">
                  <c:v>5410.8108108108108</c:v>
                </c:pt>
                <c:pt idx="170">
                  <c:v>5515.0684931506848</c:v>
                </c:pt>
                <c:pt idx="171">
                  <c:v>5622.2222222222226</c:v>
                </c:pt>
                <c:pt idx="172">
                  <c:v>5732.3943661971825</c:v>
                </c:pt>
                <c:pt idx="173">
                  <c:v>5845.7142857142862</c:v>
                </c:pt>
                <c:pt idx="174">
                  <c:v>5962.31884057971</c:v>
                </c:pt>
                <c:pt idx="175">
                  <c:v>6082.3529411764712</c:v>
                </c:pt>
                <c:pt idx="176">
                  <c:v>6205.9701492537306</c:v>
                </c:pt>
                <c:pt idx="177">
                  <c:v>6333.3333333333339</c:v>
                </c:pt>
                <c:pt idx="178">
                  <c:v>6464.6153846153838</c:v>
                </c:pt>
                <c:pt idx="179">
                  <c:v>6600</c:v>
                </c:pt>
                <c:pt idx="180">
                  <c:v>6739.6825396825398</c:v>
                </c:pt>
                <c:pt idx="181">
                  <c:v>6883.8709677419356</c:v>
                </c:pt>
                <c:pt idx="182">
                  <c:v>7032.7868852459014</c:v>
                </c:pt>
                <c:pt idx="183">
                  <c:v>7186.666666666667</c:v>
                </c:pt>
                <c:pt idx="184">
                  <c:v>7345.7627118644068</c:v>
                </c:pt>
                <c:pt idx="185">
                  <c:v>7510.3448275862074</c:v>
                </c:pt>
                <c:pt idx="186">
                  <c:v>7680.7017543859647</c:v>
                </c:pt>
                <c:pt idx="187">
                  <c:v>7857.1428571428578</c:v>
                </c:pt>
                <c:pt idx="188">
                  <c:v>8040</c:v>
                </c:pt>
                <c:pt idx="189">
                  <c:v>8229.6296296296296</c:v>
                </c:pt>
                <c:pt idx="190">
                  <c:v>8426.4150943396235</c:v>
                </c:pt>
                <c:pt idx="191">
                  <c:v>8630.7692307692305</c:v>
                </c:pt>
                <c:pt idx="192">
                  <c:v>8843.1372549019616</c:v>
                </c:pt>
                <c:pt idx="193">
                  <c:v>9064</c:v>
                </c:pt>
                <c:pt idx="194">
                  <c:v>9293.8775510204086</c:v>
                </c:pt>
                <c:pt idx="195">
                  <c:v>9533.3333333333339</c:v>
                </c:pt>
                <c:pt idx="196">
                  <c:v>9782.978723404256</c:v>
                </c:pt>
                <c:pt idx="197">
                  <c:v>10043.478260869566</c:v>
                </c:pt>
                <c:pt idx="198">
                  <c:v>10315.555555555555</c:v>
                </c:pt>
                <c:pt idx="199">
                  <c:v>10600</c:v>
                </c:pt>
                <c:pt idx="200">
                  <c:v>10897.674418604651</c:v>
                </c:pt>
                <c:pt idx="201">
                  <c:v>11209.523809523809</c:v>
                </c:pt>
                <c:pt idx="202">
                  <c:v>11536.585365853658</c:v>
                </c:pt>
                <c:pt idx="203">
                  <c:v>11880</c:v>
                </c:pt>
                <c:pt idx="204">
                  <c:v>12241.025641025641</c:v>
                </c:pt>
                <c:pt idx="205">
                  <c:v>12621.052631578947</c:v>
                </c:pt>
                <c:pt idx="206">
                  <c:v>13021.621621621622</c:v>
                </c:pt>
                <c:pt idx="207">
                  <c:v>13444.444444444445</c:v>
                </c:pt>
                <c:pt idx="208">
                  <c:v>13891.428571428572</c:v>
                </c:pt>
                <c:pt idx="209">
                  <c:v>14364.705882352942</c:v>
                </c:pt>
                <c:pt idx="210">
                  <c:v>14866.666666666668</c:v>
                </c:pt>
                <c:pt idx="211">
                  <c:v>15400</c:v>
                </c:pt>
                <c:pt idx="212">
                  <c:v>15967.741935483871</c:v>
                </c:pt>
                <c:pt idx="213">
                  <c:v>16573.333333333336</c:v>
                </c:pt>
                <c:pt idx="214">
                  <c:v>17220.689655172417</c:v>
                </c:pt>
                <c:pt idx="215">
                  <c:v>17914.285714285717</c:v>
                </c:pt>
                <c:pt idx="216">
                  <c:v>18659.259259259259</c:v>
                </c:pt>
                <c:pt idx="217">
                  <c:v>19461.538461538461</c:v>
                </c:pt>
                <c:pt idx="218">
                  <c:v>20328</c:v>
                </c:pt>
                <c:pt idx="219">
                  <c:v>21266.666666666668</c:v>
                </c:pt>
                <c:pt idx="220">
                  <c:v>22286.956521739132</c:v>
                </c:pt>
                <c:pt idx="221">
                  <c:v>23400</c:v>
                </c:pt>
                <c:pt idx="222">
                  <c:v>24619.047619047618</c:v>
                </c:pt>
                <c:pt idx="223">
                  <c:v>25960</c:v>
                </c:pt>
                <c:pt idx="224">
                  <c:v>27442.105263157893</c:v>
                </c:pt>
                <c:pt idx="225">
                  <c:v>29088.888888888891</c:v>
                </c:pt>
                <c:pt idx="226">
                  <c:v>30929.411764705885</c:v>
                </c:pt>
                <c:pt idx="227">
                  <c:v>33000</c:v>
                </c:pt>
                <c:pt idx="228">
                  <c:v>35346.666666666672</c:v>
                </c:pt>
                <c:pt idx="229">
                  <c:v>38028.571428571435</c:v>
                </c:pt>
                <c:pt idx="230">
                  <c:v>41123.076923076922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D46-4A20-BFFA-FC392F8990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32373664"/>
        <c:axId val="232367840"/>
      </c:scatterChart>
      <c:valAx>
        <c:axId val="232373664"/>
        <c:scaling>
          <c:orientation val="minMax"/>
          <c:max val="4.75"/>
          <c:min val="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367840"/>
        <c:crosses val="autoZero"/>
        <c:crossBetween val="midCat"/>
        <c:majorUnit val="0.28125"/>
      </c:valAx>
      <c:valAx>
        <c:axId val="2323678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323736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Vadc</a:t>
            </a:r>
            <a:r>
              <a:rPr lang="en-GB" baseline="0"/>
              <a:t> v tempC</a:t>
            </a:r>
            <a:endParaRPr lang="en-GB"/>
          </a:p>
        </c:rich>
      </c:tx>
      <c:layout>
        <c:manualLayout>
          <c:xMode val="edge"/>
          <c:yMode val="edge"/>
          <c:x val="0.46283707055925721"/>
          <c:y val="1.36839845392524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6134554292314902E-2"/>
          <c:y val="7.1994863657141847E-2"/>
          <c:w val="0.96170009632392306"/>
          <c:h val="0.9177421479384188"/>
        </c:manualLayout>
      </c:layout>
      <c:scatterChart>
        <c:scatterStyle val="lineMarker"/>
        <c:varyColors val="0"/>
        <c:ser>
          <c:idx val="0"/>
          <c:order val="0"/>
          <c:tx>
            <c:v>ADC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'Vadc v Temp'!$A$17:$A$248</c:f>
              <c:numCache>
                <c:formatCode>General</c:formatCode>
                <c:ptCount val="232"/>
                <c:pt idx="0">
                  <c:v>0.25390625</c:v>
                </c:pt>
                <c:pt idx="1">
                  <c:v>0.2734375</c:v>
                </c:pt>
                <c:pt idx="2">
                  <c:v>0.29296875</c:v>
                </c:pt>
                <c:pt idx="3">
                  <c:v>0.3125</c:v>
                </c:pt>
                <c:pt idx="4">
                  <c:v>0.33203125</c:v>
                </c:pt>
                <c:pt idx="5">
                  <c:v>0.3515625</c:v>
                </c:pt>
                <c:pt idx="6">
                  <c:v>0.37109375</c:v>
                </c:pt>
                <c:pt idx="7">
                  <c:v>0.390625</c:v>
                </c:pt>
                <c:pt idx="8">
                  <c:v>0.41015625</c:v>
                </c:pt>
                <c:pt idx="9">
                  <c:v>0.4296875</c:v>
                </c:pt>
                <c:pt idx="10">
                  <c:v>0.44921875</c:v>
                </c:pt>
                <c:pt idx="11">
                  <c:v>0.46875</c:v>
                </c:pt>
                <c:pt idx="12">
                  <c:v>0.48828125</c:v>
                </c:pt>
                <c:pt idx="13">
                  <c:v>0.5078125</c:v>
                </c:pt>
                <c:pt idx="14">
                  <c:v>0.52734375</c:v>
                </c:pt>
                <c:pt idx="15">
                  <c:v>0.546875</c:v>
                </c:pt>
                <c:pt idx="16">
                  <c:v>0.56640625</c:v>
                </c:pt>
                <c:pt idx="17">
                  <c:v>0.5859375</c:v>
                </c:pt>
                <c:pt idx="18">
                  <c:v>0.60546875</c:v>
                </c:pt>
                <c:pt idx="19">
                  <c:v>0.625</c:v>
                </c:pt>
                <c:pt idx="20">
                  <c:v>0.64453125</c:v>
                </c:pt>
                <c:pt idx="21">
                  <c:v>0.6640625</c:v>
                </c:pt>
                <c:pt idx="22">
                  <c:v>0.68359375</c:v>
                </c:pt>
                <c:pt idx="23">
                  <c:v>0.703125</c:v>
                </c:pt>
                <c:pt idx="24">
                  <c:v>0.72265625</c:v>
                </c:pt>
                <c:pt idx="25">
                  <c:v>0.7421875</c:v>
                </c:pt>
                <c:pt idx="26">
                  <c:v>0.76171875</c:v>
                </c:pt>
                <c:pt idx="27">
                  <c:v>0.78125</c:v>
                </c:pt>
                <c:pt idx="28">
                  <c:v>0.80078125</c:v>
                </c:pt>
                <c:pt idx="29">
                  <c:v>0.8203125</c:v>
                </c:pt>
                <c:pt idx="30">
                  <c:v>0.83984375</c:v>
                </c:pt>
                <c:pt idx="31">
                  <c:v>0.859375</c:v>
                </c:pt>
                <c:pt idx="32">
                  <c:v>0.87890625</c:v>
                </c:pt>
                <c:pt idx="33">
                  <c:v>0.8984375</c:v>
                </c:pt>
                <c:pt idx="34">
                  <c:v>0.91796875</c:v>
                </c:pt>
                <c:pt idx="35">
                  <c:v>0.9375</c:v>
                </c:pt>
                <c:pt idx="36">
                  <c:v>0.95703125</c:v>
                </c:pt>
                <c:pt idx="37">
                  <c:v>0.9765625</c:v>
                </c:pt>
                <c:pt idx="38">
                  <c:v>0.99609375</c:v>
                </c:pt>
                <c:pt idx="39">
                  <c:v>1.015625</c:v>
                </c:pt>
                <c:pt idx="40">
                  <c:v>1.03515625</c:v>
                </c:pt>
                <c:pt idx="41">
                  <c:v>1.0546875</c:v>
                </c:pt>
                <c:pt idx="42">
                  <c:v>1.07421875</c:v>
                </c:pt>
                <c:pt idx="43">
                  <c:v>1.09375</c:v>
                </c:pt>
                <c:pt idx="44">
                  <c:v>1.11328125</c:v>
                </c:pt>
                <c:pt idx="45">
                  <c:v>1.1328125</c:v>
                </c:pt>
                <c:pt idx="46">
                  <c:v>1.15234375</c:v>
                </c:pt>
                <c:pt idx="47">
                  <c:v>1.171875</c:v>
                </c:pt>
                <c:pt idx="48">
                  <c:v>1.19140625</c:v>
                </c:pt>
                <c:pt idx="49">
                  <c:v>1.2109375</c:v>
                </c:pt>
                <c:pt idx="50">
                  <c:v>1.23046875</c:v>
                </c:pt>
                <c:pt idx="51">
                  <c:v>1.25</c:v>
                </c:pt>
                <c:pt idx="52">
                  <c:v>1.26953125</c:v>
                </c:pt>
                <c:pt idx="53">
                  <c:v>1.2890625</c:v>
                </c:pt>
                <c:pt idx="54">
                  <c:v>1.30859375</c:v>
                </c:pt>
                <c:pt idx="55">
                  <c:v>1.328125</c:v>
                </c:pt>
                <c:pt idx="56">
                  <c:v>1.34765625</c:v>
                </c:pt>
                <c:pt idx="57">
                  <c:v>1.3671875</c:v>
                </c:pt>
                <c:pt idx="58">
                  <c:v>1.38671875</c:v>
                </c:pt>
                <c:pt idx="59">
                  <c:v>1.40625</c:v>
                </c:pt>
                <c:pt idx="60">
                  <c:v>1.42578125</c:v>
                </c:pt>
                <c:pt idx="61">
                  <c:v>1.4453125</c:v>
                </c:pt>
                <c:pt idx="62">
                  <c:v>1.46484375</c:v>
                </c:pt>
                <c:pt idx="63">
                  <c:v>1.484375</c:v>
                </c:pt>
                <c:pt idx="64">
                  <c:v>1.50390625</c:v>
                </c:pt>
                <c:pt idx="65">
                  <c:v>1.5234375</c:v>
                </c:pt>
                <c:pt idx="66">
                  <c:v>1.54296875</c:v>
                </c:pt>
                <c:pt idx="67">
                  <c:v>1.5625</c:v>
                </c:pt>
                <c:pt idx="68">
                  <c:v>1.58203125</c:v>
                </c:pt>
                <c:pt idx="69">
                  <c:v>1.6015625</c:v>
                </c:pt>
                <c:pt idx="70">
                  <c:v>1.62109375</c:v>
                </c:pt>
                <c:pt idx="71">
                  <c:v>1.640625</c:v>
                </c:pt>
                <c:pt idx="72">
                  <c:v>1.66015625</c:v>
                </c:pt>
                <c:pt idx="73">
                  <c:v>1.6796875</c:v>
                </c:pt>
                <c:pt idx="74">
                  <c:v>1.69921875</c:v>
                </c:pt>
                <c:pt idx="75">
                  <c:v>1.71875</c:v>
                </c:pt>
                <c:pt idx="76">
                  <c:v>1.73828125</c:v>
                </c:pt>
                <c:pt idx="77">
                  <c:v>1.7578125</c:v>
                </c:pt>
                <c:pt idx="78">
                  <c:v>1.77734375</c:v>
                </c:pt>
                <c:pt idx="79">
                  <c:v>1.796875</c:v>
                </c:pt>
                <c:pt idx="80">
                  <c:v>1.81640625</c:v>
                </c:pt>
                <c:pt idx="81">
                  <c:v>1.8359375</c:v>
                </c:pt>
                <c:pt idx="82">
                  <c:v>1.85546875</c:v>
                </c:pt>
                <c:pt idx="83">
                  <c:v>1.875</c:v>
                </c:pt>
                <c:pt idx="84">
                  <c:v>1.89453125</c:v>
                </c:pt>
                <c:pt idx="85">
                  <c:v>1.9140625</c:v>
                </c:pt>
                <c:pt idx="86">
                  <c:v>1.93359375</c:v>
                </c:pt>
                <c:pt idx="87">
                  <c:v>1.953125</c:v>
                </c:pt>
                <c:pt idx="88">
                  <c:v>1.97265625</c:v>
                </c:pt>
                <c:pt idx="89">
                  <c:v>1.9921875</c:v>
                </c:pt>
                <c:pt idx="90">
                  <c:v>2.01171875</c:v>
                </c:pt>
                <c:pt idx="91">
                  <c:v>2.03125</c:v>
                </c:pt>
                <c:pt idx="92">
                  <c:v>2.05078125</c:v>
                </c:pt>
                <c:pt idx="93">
                  <c:v>2.0703125</c:v>
                </c:pt>
                <c:pt idx="94">
                  <c:v>2.08984375</c:v>
                </c:pt>
                <c:pt idx="95">
                  <c:v>2.109375</c:v>
                </c:pt>
                <c:pt idx="96">
                  <c:v>2.12890625</c:v>
                </c:pt>
                <c:pt idx="97">
                  <c:v>2.1484375</c:v>
                </c:pt>
                <c:pt idx="98">
                  <c:v>2.16796875</c:v>
                </c:pt>
                <c:pt idx="99">
                  <c:v>2.1875</c:v>
                </c:pt>
                <c:pt idx="100">
                  <c:v>2.20703125</c:v>
                </c:pt>
                <c:pt idx="101">
                  <c:v>2.2265625</c:v>
                </c:pt>
                <c:pt idx="102">
                  <c:v>2.24609375</c:v>
                </c:pt>
                <c:pt idx="103">
                  <c:v>2.265625</c:v>
                </c:pt>
                <c:pt idx="104">
                  <c:v>2.28515625</c:v>
                </c:pt>
                <c:pt idx="105">
                  <c:v>2.3046875</c:v>
                </c:pt>
                <c:pt idx="106">
                  <c:v>2.32421875</c:v>
                </c:pt>
                <c:pt idx="107">
                  <c:v>2.34375</c:v>
                </c:pt>
                <c:pt idx="108">
                  <c:v>2.36328125</c:v>
                </c:pt>
                <c:pt idx="109">
                  <c:v>2.3828125</c:v>
                </c:pt>
                <c:pt idx="110">
                  <c:v>2.40234375</c:v>
                </c:pt>
                <c:pt idx="111">
                  <c:v>2.421875</c:v>
                </c:pt>
                <c:pt idx="112">
                  <c:v>2.44140625</c:v>
                </c:pt>
                <c:pt idx="113">
                  <c:v>2.4609375</c:v>
                </c:pt>
                <c:pt idx="114">
                  <c:v>2.48046875</c:v>
                </c:pt>
                <c:pt idx="115">
                  <c:v>2.5</c:v>
                </c:pt>
                <c:pt idx="116">
                  <c:v>2.51953125</c:v>
                </c:pt>
                <c:pt idx="117">
                  <c:v>2.5390625</c:v>
                </c:pt>
                <c:pt idx="118">
                  <c:v>2.55859375</c:v>
                </c:pt>
                <c:pt idx="119">
                  <c:v>2.578125</c:v>
                </c:pt>
                <c:pt idx="120">
                  <c:v>2.59765625</c:v>
                </c:pt>
                <c:pt idx="121">
                  <c:v>2.6171875</c:v>
                </c:pt>
                <c:pt idx="122">
                  <c:v>2.63671875</c:v>
                </c:pt>
                <c:pt idx="123">
                  <c:v>2.65625</c:v>
                </c:pt>
                <c:pt idx="124">
                  <c:v>2.67578125</c:v>
                </c:pt>
                <c:pt idx="125">
                  <c:v>2.6953125</c:v>
                </c:pt>
                <c:pt idx="126">
                  <c:v>2.71484375</c:v>
                </c:pt>
                <c:pt idx="127">
                  <c:v>2.734375</c:v>
                </c:pt>
                <c:pt idx="128">
                  <c:v>2.75390625</c:v>
                </c:pt>
                <c:pt idx="129">
                  <c:v>2.7734375</c:v>
                </c:pt>
                <c:pt idx="130">
                  <c:v>2.79296875</c:v>
                </c:pt>
                <c:pt idx="131">
                  <c:v>2.8125</c:v>
                </c:pt>
                <c:pt idx="132">
                  <c:v>2.83203125</c:v>
                </c:pt>
                <c:pt idx="133">
                  <c:v>2.8515625</c:v>
                </c:pt>
                <c:pt idx="134">
                  <c:v>2.87109375</c:v>
                </c:pt>
                <c:pt idx="135">
                  <c:v>2.890625</c:v>
                </c:pt>
                <c:pt idx="136">
                  <c:v>2.91015625</c:v>
                </c:pt>
                <c:pt idx="137">
                  <c:v>2.9296875</c:v>
                </c:pt>
                <c:pt idx="138">
                  <c:v>2.94921875</c:v>
                </c:pt>
                <c:pt idx="139">
                  <c:v>2.96875</c:v>
                </c:pt>
                <c:pt idx="140">
                  <c:v>2.98828125</c:v>
                </c:pt>
                <c:pt idx="141">
                  <c:v>3.0078125</c:v>
                </c:pt>
                <c:pt idx="142">
                  <c:v>3.02734375</c:v>
                </c:pt>
                <c:pt idx="143">
                  <c:v>3.046875</c:v>
                </c:pt>
                <c:pt idx="144">
                  <c:v>3.06640625</c:v>
                </c:pt>
                <c:pt idx="145">
                  <c:v>3.0859375</c:v>
                </c:pt>
                <c:pt idx="146">
                  <c:v>3.10546875</c:v>
                </c:pt>
                <c:pt idx="147">
                  <c:v>3.125</c:v>
                </c:pt>
                <c:pt idx="148">
                  <c:v>3.14453125</c:v>
                </c:pt>
                <c:pt idx="149">
                  <c:v>3.1640625</c:v>
                </c:pt>
                <c:pt idx="150">
                  <c:v>3.18359375</c:v>
                </c:pt>
                <c:pt idx="151">
                  <c:v>3.203125</c:v>
                </c:pt>
                <c:pt idx="152">
                  <c:v>3.22265625</c:v>
                </c:pt>
                <c:pt idx="153">
                  <c:v>3.2421875</c:v>
                </c:pt>
                <c:pt idx="154">
                  <c:v>3.26171875</c:v>
                </c:pt>
                <c:pt idx="155">
                  <c:v>3.28125</c:v>
                </c:pt>
                <c:pt idx="156">
                  <c:v>3.30078125</c:v>
                </c:pt>
                <c:pt idx="157">
                  <c:v>3.3203125</c:v>
                </c:pt>
                <c:pt idx="158">
                  <c:v>3.33984375</c:v>
                </c:pt>
                <c:pt idx="159">
                  <c:v>3.359375</c:v>
                </c:pt>
                <c:pt idx="160">
                  <c:v>3.37890625</c:v>
                </c:pt>
                <c:pt idx="161">
                  <c:v>3.3984375</c:v>
                </c:pt>
                <c:pt idx="162">
                  <c:v>3.41796875</c:v>
                </c:pt>
                <c:pt idx="163">
                  <c:v>3.4375</c:v>
                </c:pt>
                <c:pt idx="164">
                  <c:v>3.45703125</c:v>
                </c:pt>
                <c:pt idx="165">
                  <c:v>3.4765625</c:v>
                </c:pt>
                <c:pt idx="166">
                  <c:v>3.49609375</c:v>
                </c:pt>
                <c:pt idx="167">
                  <c:v>3.515625</c:v>
                </c:pt>
                <c:pt idx="168">
                  <c:v>3.53515625</c:v>
                </c:pt>
                <c:pt idx="169">
                  <c:v>3.5546875</c:v>
                </c:pt>
                <c:pt idx="170">
                  <c:v>3.57421875</c:v>
                </c:pt>
                <c:pt idx="171">
                  <c:v>3.59375</c:v>
                </c:pt>
                <c:pt idx="172">
                  <c:v>3.61328125</c:v>
                </c:pt>
                <c:pt idx="173">
                  <c:v>3.6328125</c:v>
                </c:pt>
                <c:pt idx="174">
                  <c:v>3.65234375</c:v>
                </c:pt>
                <c:pt idx="175">
                  <c:v>3.671875</c:v>
                </c:pt>
                <c:pt idx="176">
                  <c:v>3.69140625</c:v>
                </c:pt>
                <c:pt idx="177">
                  <c:v>3.7109375</c:v>
                </c:pt>
                <c:pt idx="178">
                  <c:v>3.73046875</c:v>
                </c:pt>
                <c:pt idx="179">
                  <c:v>3.75</c:v>
                </c:pt>
                <c:pt idx="180">
                  <c:v>3.76953125</c:v>
                </c:pt>
                <c:pt idx="181">
                  <c:v>3.7890625</c:v>
                </c:pt>
                <c:pt idx="182">
                  <c:v>3.80859375</c:v>
                </c:pt>
                <c:pt idx="183">
                  <c:v>3.828125</c:v>
                </c:pt>
                <c:pt idx="184">
                  <c:v>3.84765625</c:v>
                </c:pt>
                <c:pt idx="185">
                  <c:v>3.8671875</c:v>
                </c:pt>
                <c:pt idx="186">
                  <c:v>3.88671875</c:v>
                </c:pt>
                <c:pt idx="187">
                  <c:v>3.90625</c:v>
                </c:pt>
                <c:pt idx="188">
                  <c:v>3.92578125</c:v>
                </c:pt>
                <c:pt idx="189">
                  <c:v>3.9453125</c:v>
                </c:pt>
                <c:pt idx="190">
                  <c:v>3.96484375</c:v>
                </c:pt>
                <c:pt idx="191">
                  <c:v>3.984375</c:v>
                </c:pt>
                <c:pt idx="192">
                  <c:v>4.00390625</c:v>
                </c:pt>
                <c:pt idx="193">
                  <c:v>4.0234375</c:v>
                </c:pt>
                <c:pt idx="194">
                  <c:v>4.04296875</c:v>
                </c:pt>
                <c:pt idx="195">
                  <c:v>4.0625</c:v>
                </c:pt>
                <c:pt idx="196">
                  <c:v>4.08203125</c:v>
                </c:pt>
                <c:pt idx="197">
                  <c:v>4.1015625</c:v>
                </c:pt>
                <c:pt idx="198">
                  <c:v>4.12109375</c:v>
                </c:pt>
                <c:pt idx="199">
                  <c:v>4.140625</c:v>
                </c:pt>
                <c:pt idx="200">
                  <c:v>4.16015625</c:v>
                </c:pt>
                <c:pt idx="201">
                  <c:v>4.1796875</c:v>
                </c:pt>
                <c:pt idx="202">
                  <c:v>4.19921875</c:v>
                </c:pt>
                <c:pt idx="203">
                  <c:v>4.21875</c:v>
                </c:pt>
                <c:pt idx="204">
                  <c:v>4.23828125</c:v>
                </c:pt>
                <c:pt idx="205">
                  <c:v>4.2578125</c:v>
                </c:pt>
                <c:pt idx="206">
                  <c:v>4.27734375</c:v>
                </c:pt>
                <c:pt idx="207">
                  <c:v>4.296875</c:v>
                </c:pt>
                <c:pt idx="208">
                  <c:v>4.31640625</c:v>
                </c:pt>
                <c:pt idx="209">
                  <c:v>4.3359375</c:v>
                </c:pt>
                <c:pt idx="210">
                  <c:v>4.35546875</c:v>
                </c:pt>
                <c:pt idx="211">
                  <c:v>4.375</c:v>
                </c:pt>
                <c:pt idx="212">
                  <c:v>4.39453125</c:v>
                </c:pt>
                <c:pt idx="213">
                  <c:v>4.4140625</c:v>
                </c:pt>
                <c:pt idx="214">
                  <c:v>4.43359375</c:v>
                </c:pt>
                <c:pt idx="215">
                  <c:v>4.453125</c:v>
                </c:pt>
                <c:pt idx="216">
                  <c:v>4.47265625</c:v>
                </c:pt>
                <c:pt idx="217">
                  <c:v>4.4921875</c:v>
                </c:pt>
                <c:pt idx="218">
                  <c:v>4.51171875</c:v>
                </c:pt>
                <c:pt idx="219">
                  <c:v>4.53125</c:v>
                </c:pt>
                <c:pt idx="220">
                  <c:v>4.55078125</c:v>
                </c:pt>
                <c:pt idx="221">
                  <c:v>4.5703125</c:v>
                </c:pt>
                <c:pt idx="222">
                  <c:v>4.58984375</c:v>
                </c:pt>
                <c:pt idx="223">
                  <c:v>4.609375</c:v>
                </c:pt>
                <c:pt idx="224">
                  <c:v>4.62890625</c:v>
                </c:pt>
                <c:pt idx="225">
                  <c:v>4.6484375</c:v>
                </c:pt>
                <c:pt idx="226">
                  <c:v>4.66796875</c:v>
                </c:pt>
                <c:pt idx="227">
                  <c:v>4.6875</c:v>
                </c:pt>
                <c:pt idx="228">
                  <c:v>4.70703125</c:v>
                </c:pt>
                <c:pt idx="229">
                  <c:v>4.7265625</c:v>
                </c:pt>
                <c:pt idx="230">
                  <c:v>4.74609375</c:v>
                </c:pt>
                <c:pt idx="231">
                  <c:v>4.765625</c:v>
                </c:pt>
              </c:numCache>
            </c:numRef>
          </c:xVal>
          <c:yVal>
            <c:numRef>
              <c:f>'Vadc v Temp'!$F$17:$F$248</c:f>
              <c:numCache>
                <c:formatCode>General</c:formatCode>
                <c:ptCount val="232"/>
                <c:pt idx="0">
                  <c:v>119.06857355316578</c:v>
                </c:pt>
                <c:pt idx="1">
                  <c:v>115.68820335300927</c:v>
                </c:pt>
                <c:pt idx="2">
                  <c:v>112.58024043664034</c:v>
                </c:pt>
                <c:pt idx="3">
                  <c:v>109.70562463570826</c:v>
                </c:pt>
                <c:pt idx="4">
                  <c:v>107.0329358194208</c:v>
                </c:pt>
                <c:pt idx="5">
                  <c:v>104.53654640131339</c:v>
                </c:pt>
                <c:pt idx="6">
                  <c:v>102.19529658247222</c:v>
                </c:pt>
                <c:pt idx="7">
                  <c:v>99.991525153422344</c:v>
                </c:pt>
                <c:pt idx="8">
                  <c:v>97.910347701279136</c:v>
                </c:pt>
                <c:pt idx="9">
                  <c:v>95.939110474439019</c:v>
                </c:pt>
                <c:pt idx="10">
                  <c:v>94.066971232868127</c:v>
                </c:pt>
                <c:pt idx="11">
                  <c:v>92.284573398780481</c:v>
                </c:pt>
                <c:pt idx="12">
                  <c:v>90.583789770503188</c:v>
                </c:pt>
                <c:pt idx="13">
                  <c:v>88.957518797064779</c:v>
                </c:pt>
                <c:pt idx="14">
                  <c:v>87.399521052620287</c:v>
                </c:pt>
                <c:pt idx="15">
                  <c:v>85.904286801357614</c:v>
                </c:pt>
                <c:pt idx="16">
                  <c:v>84.46692785550033</c:v>
                </c:pt>
                <c:pt idx="17">
                  <c:v>83.083088595627999</c:v>
                </c:pt>
                <c:pt idx="18">
                  <c:v>81.748872239185573</c:v>
                </c:pt>
                <c:pt idx="19">
                  <c:v>80.460779341683747</c:v>
                </c:pt>
                <c:pt idx="20">
                  <c:v>79.215656186063711</c:v>
                </c:pt>
                <c:pt idx="21">
                  <c:v>78.010651221768796</c:v>
                </c:pt>
                <c:pt idx="22">
                  <c:v>76.843178100376917</c:v>
                </c:pt>
                <c:pt idx="23">
                  <c:v>75.710884150603761</c:v>
                </c:pt>
                <c:pt idx="24">
                  <c:v>74.611623364696754</c:v>
                </c:pt>
                <c:pt idx="25">
                  <c:v>73.543433147138046</c:v>
                </c:pt>
                <c:pt idx="26">
                  <c:v>72.504514217223743</c:v>
                </c:pt>
                <c:pt idx="27">
                  <c:v>71.493213168429406</c:v>
                </c:pt>
                <c:pt idx="28">
                  <c:v>70.508007276188039</c:v>
                </c:pt>
                <c:pt idx="29">
                  <c:v>69.547491216829656</c:v>
                </c:pt>
                <c:pt idx="30">
                  <c:v>68.610365417778723</c:v>
                </c:pt>
                <c:pt idx="31">
                  <c:v>67.695425805612956</c:v>
                </c:pt>
                <c:pt idx="32">
                  <c:v>66.80155475648246</c:v>
                </c:pt>
                <c:pt idx="33">
                  <c:v>65.927713084439915</c:v>
                </c:pt>
                <c:pt idx="34">
                  <c:v>65.072932928787338</c:v>
                </c:pt>
                <c:pt idx="35">
                  <c:v>64.23631142266828</c:v>
                </c:pt>
                <c:pt idx="36">
                  <c:v>63.417005042681637</c:v>
                </c:pt>
                <c:pt idx="37">
                  <c:v>62.61422455392028</c:v>
                </c:pt>
                <c:pt idx="38">
                  <c:v>61.827230477080548</c:v>
                </c:pt>
                <c:pt idx="39">
                  <c:v>61.055329014580082</c:v>
                </c:pt>
                <c:pt idx="40">
                  <c:v>60.297868381297064</c:v>
                </c:pt>
                <c:pt idx="41">
                  <c:v>59.554235492885766</c:v>
                </c:pt>
                <c:pt idx="42">
                  <c:v>58.823852970859889</c:v>
                </c:pt>
                <c:pt idx="43">
                  <c:v>58.106176428943797</c:v>
                </c:pt>
                <c:pt idx="44">
                  <c:v>57.400692009730108</c:v>
                </c:pt>
                <c:pt idx="45">
                  <c:v>56.706914144570817</c:v>
                </c:pt>
                <c:pt idx="46">
                  <c:v>56.024383512969905</c:v>
                </c:pt>
                <c:pt idx="47">
                  <c:v>55.352665180626616</c:v>
                </c:pt>
                <c:pt idx="48">
                  <c:v>54.69134689776655</c:v>
                </c:pt>
                <c:pt idx="49">
                  <c:v>54.040037541551953</c:v>
                </c:pt>
                <c:pt idx="50">
                  <c:v>53.398365688238243</c:v>
                </c:pt>
                <c:pt idx="51">
                  <c:v>52.765978302369774</c:v>
                </c:pt>
                <c:pt idx="52">
                  <c:v>52.142539531731416</c:v>
                </c:pt>
                <c:pt idx="53">
                  <c:v>51.527729598016606</c:v>
                </c:pt>
                <c:pt idx="54">
                  <c:v>50.9212437742612</c:v>
                </c:pt>
                <c:pt idx="55">
                  <c:v>50.322791441049333</c:v>
                </c:pt>
                <c:pt idx="56">
                  <c:v>49.732095214340518</c:v>
                </c:pt>
                <c:pt idx="57">
                  <c:v>49.148890138509216</c:v>
                </c:pt>
                <c:pt idx="58">
                  <c:v>48.572922938843533</c:v>
                </c:pt>
                <c:pt idx="59">
                  <c:v>48.003951328331709</c:v>
                </c:pt>
                <c:pt idx="60">
                  <c:v>47.441743364076899</c:v>
                </c:pt>
                <c:pt idx="61">
                  <c:v>46.886076849142171</c:v>
                </c:pt>
                <c:pt idx="62">
                  <c:v>46.336738776029733</c:v>
                </c:pt>
                <c:pt idx="63">
                  <c:v>45.793524808363827</c:v>
                </c:pt>
                <c:pt idx="64">
                  <c:v>45.256238797669198</c:v>
                </c:pt>
                <c:pt idx="65">
                  <c:v>44.724692332426571</c:v>
                </c:pt>
                <c:pt idx="66">
                  <c:v>44.198704316843759</c:v>
                </c:pt>
                <c:pt idx="67">
                  <c:v>43.678100577016721</c:v>
                </c:pt>
                <c:pt idx="68">
                  <c:v>43.162713492358364</c:v>
                </c:pt>
                <c:pt idx="69">
                  <c:v>42.652381650365442</c:v>
                </c:pt>
                <c:pt idx="70">
                  <c:v>42.146949522958153</c:v>
                </c:pt>
                <c:pt idx="71">
                  <c:v>41.646267162782294</c:v>
                </c:pt>
                <c:pt idx="72">
                  <c:v>41.15018991799883</c:v>
                </c:pt>
                <c:pt idx="73">
                  <c:v>40.658578164212145</c:v>
                </c:pt>
                <c:pt idx="74">
                  <c:v>40.171297052297291</c:v>
                </c:pt>
                <c:pt idx="75">
                  <c:v>39.688216270992882</c:v>
                </c:pt>
                <c:pt idx="76">
                  <c:v>39.209209823212518</c:v>
                </c:pt>
                <c:pt idx="77">
                  <c:v>38.734155815118413</c:v>
                </c:pt>
                <c:pt idx="78">
                  <c:v>38.262936257070123</c:v>
                </c:pt>
                <c:pt idx="79">
                  <c:v>37.795436875635858</c:v>
                </c:pt>
                <c:pt idx="80">
                  <c:v>37.331546935914673</c:v>
                </c:pt>
                <c:pt idx="81">
                  <c:v>36.871159073475098</c:v>
                </c:pt>
                <c:pt idx="82">
                  <c:v>36.414169135269162</c:v>
                </c:pt>
                <c:pt idx="83">
                  <c:v>35.960476028929463</c:v>
                </c:pt>
                <c:pt idx="84">
                  <c:v>35.509981579898351</c:v>
                </c:pt>
                <c:pt idx="85">
                  <c:v>35.062590395881443</c:v>
                </c:pt>
                <c:pt idx="86">
                  <c:v>34.6182097381527</c:v>
                </c:pt>
                <c:pt idx="87">
                  <c:v>34.176749399271785</c:v>
                </c:pt>
                <c:pt idx="88">
                  <c:v>33.738121586807324</c:v>
                </c:pt>
                <c:pt idx="89">
                  <c:v>33.302240812685682</c:v>
                </c:pt>
                <c:pt idx="90">
                  <c:v>32.869023787813205</c:v>
                </c:pt>
                <c:pt idx="91">
                  <c:v>32.438389321642205</c:v>
                </c:pt>
                <c:pt idx="92">
                  <c:v>32.010258226374049</c:v>
                </c:pt>
                <c:pt idx="93">
                  <c:v>31.584553225512707</c:v>
                </c:pt>
                <c:pt idx="94">
                  <c:v>31.161198866501593</c:v>
                </c:pt>
                <c:pt idx="95">
                  <c:v>30.740121437192101</c:v>
                </c:pt>
                <c:pt idx="96">
                  <c:v>30.321248885910279</c:v>
                </c:pt>
                <c:pt idx="97">
                  <c:v>29.904510744901359</c:v>
                </c:pt>
                <c:pt idx="98">
                  <c:v>29.489838056946496</c:v>
                </c:pt>
                <c:pt idx="99">
                  <c:v>29.077163304956969</c:v>
                </c:pt>
                <c:pt idx="100">
                  <c:v>28.666420344365179</c:v>
                </c:pt>
                <c:pt idx="101">
                  <c:v>28.257544338139667</c:v>
                </c:pt>
                <c:pt idx="102">
                  <c:v>27.850471694263945</c:v>
                </c:pt>
                <c:pt idx="103">
                  <c:v>27.445140005526241</c:v>
                </c:pt>
                <c:pt idx="104">
                  <c:v>27.041487991475719</c:v>
                </c:pt>
                <c:pt idx="105">
                  <c:v>26.639455442410338</c:v>
                </c:pt>
                <c:pt idx="106">
                  <c:v>26.238983165266518</c:v>
                </c:pt>
                <c:pt idx="107">
                  <c:v>25.840012931288356</c:v>
                </c:pt>
                <c:pt idx="108">
                  <c:v>25.442487425361378</c:v>
                </c:pt>
                <c:pt idx="109">
                  <c:v>25.046350196898629</c:v>
                </c:pt>
                <c:pt idx="110">
                  <c:v>24.651545612175596</c:v>
                </c:pt>
                <c:pt idx="111">
                  <c:v>24.258018808012025</c:v>
                </c:pt>
                <c:pt idx="112">
                  <c:v>23.865715646705553</c:v>
                </c:pt>
                <c:pt idx="113">
                  <c:v>23.474582672124257</c:v>
                </c:pt>
                <c:pt idx="114">
                  <c:v>23.084567066870932</c:v>
                </c:pt>
                <c:pt idx="115">
                  <c:v>22.695616610431557</c:v>
                </c:pt>
                <c:pt idx="116">
                  <c:v>22.307679638228649</c:v>
                </c:pt>
                <c:pt idx="117">
                  <c:v>21.920705001498561</c:v>
                </c:pt>
                <c:pt idx="118">
                  <c:v>21.534642027915083</c:v>
                </c:pt>
                <c:pt idx="119">
                  <c:v>21.149440482886519</c:v>
                </c:pt>
                <c:pt idx="120">
                  <c:v>20.765050531451436</c:v>
                </c:pt>
                <c:pt idx="121">
                  <c:v>20.381422700702615</c:v>
                </c:pt>
                <c:pt idx="122">
                  <c:v>19.998507842668857</c:v>
                </c:pt>
                <c:pt idx="123">
                  <c:v>19.61625709758664</c:v>
                </c:pt>
                <c:pt idx="124">
                  <c:v>19.234621857492584</c:v>
                </c:pt>
                <c:pt idx="125">
                  <c:v>18.853553730070246</c:v>
                </c:pt>
                <c:pt idx="126">
                  <c:v>18.473004502684432</c:v>
                </c:pt>
                <c:pt idx="127">
                  <c:v>18.092926106536083</c:v>
                </c:pt>
                <c:pt idx="128">
                  <c:v>17.71327058087121</c:v>
                </c:pt>
                <c:pt idx="129">
                  <c:v>17.333990037177614</c:v>
                </c:pt>
                <c:pt idx="130">
                  <c:v>16.955036623301112</c:v>
                </c:pt>
                <c:pt idx="131">
                  <c:v>16.576362487413917</c:v>
                </c:pt>
                <c:pt idx="132">
                  <c:v>16.197919741765588</c:v>
                </c:pt>
                <c:pt idx="133">
                  <c:v>15.819660426146811</c:v>
                </c:pt>
                <c:pt idx="134">
                  <c:v>15.441536470993924</c:v>
                </c:pt>
                <c:pt idx="135">
                  <c:v>15.063499660060302</c:v>
                </c:pt>
                <c:pt idx="136">
                  <c:v>14.68550159258001</c:v>
                </c:pt>
                <c:pt idx="137">
                  <c:v>14.307493644844385</c:v>
                </c:pt>
                <c:pt idx="138">
                  <c:v>13.929426931112346</c:v>
                </c:pt>
                <c:pt idx="139">
                  <c:v>13.551252263769811</c:v>
                </c:pt>
                <c:pt idx="140">
                  <c:v>13.172920112651695</c:v>
                </c:pt>
                <c:pt idx="141">
                  <c:v>12.794380563435823</c:v>
                </c:pt>
                <c:pt idx="142">
                  <c:v>12.415583275013773</c:v>
                </c:pt>
                <c:pt idx="143">
                  <c:v>12.036477435738959</c:v>
                </c:pt>
                <c:pt idx="144">
                  <c:v>11.657011718448643</c:v>
                </c:pt>
                <c:pt idx="145">
                  <c:v>11.277134234148548</c:v>
                </c:pt>
                <c:pt idx="146">
                  <c:v>10.896792484245054</c:v>
                </c:pt>
                <c:pt idx="147">
                  <c:v>10.515933311201763</c:v>
                </c:pt>
                <c:pt idx="148">
                  <c:v>10.134502847490864</c:v>
                </c:pt>
                <c:pt idx="149">
                  <c:v>9.7524464627009024</c:v>
                </c:pt>
                <c:pt idx="150">
                  <c:v>9.3697087086552528</c:v>
                </c:pt>
                <c:pt idx="151">
                  <c:v>8.9862332623840189</c:v>
                </c:pt>
                <c:pt idx="152">
                  <c:v>8.6019628667831967</c:v>
                </c:pt>
                <c:pt idx="153">
                  <c:v>8.2168392687839855</c:v>
                </c:pt>
                <c:pt idx="154">
                  <c:v>7.8308031548399981</c:v>
                </c:pt>
                <c:pt idx="155">
                  <c:v>7.4437940835304062</c:v>
                </c:pt>
                <c:pt idx="156">
                  <c:v>7.0557504150581281</c:v>
                </c:pt>
                <c:pt idx="157">
                  <c:v>6.6666092374091477</c:v>
                </c:pt>
                <c:pt idx="158">
                  <c:v>6.2763062889187609</c:v>
                </c:pt>
                <c:pt idx="159">
                  <c:v>5.884775876973265</c:v>
                </c:pt>
                <c:pt idx="160">
                  <c:v>5.4919507925507105</c:v>
                </c:pt>
                <c:pt idx="161">
                  <c:v>5.0977622202847783</c:v>
                </c:pt>
                <c:pt idx="162">
                  <c:v>4.7021396437074827</c:v>
                </c:pt>
                <c:pt idx="163">
                  <c:v>4.3050107452968973</c:v>
                </c:pt>
                <c:pt idx="164">
                  <c:v>3.9063013009285328</c:v>
                </c:pt>
                <c:pt idx="165">
                  <c:v>3.5059350682900003</c:v>
                </c:pt>
                <c:pt idx="166">
                  <c:v>3.1038336687839205</c:v>
                </c:pt>
                <c:pt idx="167">
                  <c:v>2.6999164623996421</c:v>
                </c:pt>
                <c:pt idx="168">
                  <c:v>2.2941004149894297</c:v>
                </c:pt>
                <c:pt idx="169">
                  <c:v>1.8862999573327102</c:v>
                </c:pt>
                <c:pt idx="170">
                  <c:v>1.4764268353140437</c:v>
                </c:pt>
                <c:pt idx="171">
                  <c:v>1.0643899504796082</c:v>
                </c:pt>
                <c:pt idx="172">
                  <c:v>0.65009519016342665</c:v>
                </c:pt>
                <c:pt idx="173">
                  <c:v>0.23344524630095975</c:v>
                </c:pt>
                <c:pt idx="174">
                  <c:v>-0.18566057804548564</c:v>
                </c:pt>
                <c:pt idx="175">
                  <c:v>-0.60732657551415059</c:v>
                </c:pt>
                <c:pt idx="176">
                  <c:v>-1.0316608558053986</c:v>
                </c:pt>
                <c:pt idx="177">
                  <c:v>-1.4587755828732725</c:v>
                </c:pt>
                <c:pt idx="178">
                  <c:v>-1.8887872293827286</c:v>
                </c:pt>
                <c:pt idx="179">
                  <c:v>-2.3218168500181946</c:v>
                </c:pt>
                <c:pt idx="180">
                  <c:v>-2.7579903754028692</c:v>
                </c:pt>
                <c:pt idx="181">
                  <c:v>-3.1974389285790608</c:v>
                </c:pt>
                <c:pt idx="182">
                  <c:v>-3.6402991662179147</c:v>
                </c:pt>
                <c:pt idx="183">
                  <c:v>-4.0867136469740899</c:v>
                </c:pt>
                <c:pt idx="184">
                  <c:v>-4.5368312296791373</c:v>
                </c:pt>
                <c:pt idx="185">
                  <c:v>-4.9908075043817917</c:v>
                </c:pt>
                <c:pt idx="186">
                  <c:v>-5.4488052596064449</c:v>
                </c:pt>
                <c:pt idx="187">
                  <c:v>-5.9109949896071043</c:v>
                </c:pt>
                <c:pt idx="188">
                  <c:v>-6.3775554458642318</c:v>
                </c:pt>
                <c:pt idx="189">
                  <c:v>-6.8486742376070424</c:v>
                </c:pt>
                <c:pt idx="190">
                  <c:v>-7.3245484867573509</c:v>
                </c:pt>
                <c:pt idx="191">
                  <c:v>-7.8053855433981312</c:v>
                </c:pt>
                <c:pt idx="192">
                  <c:v>-8.2914037686850861</c:v>
                </c:pt>
                <c:pt idx="193">
                  <c:v>-8.7828333930601161</c:v>
                </c:pt>
                <c:pt idx="194">
                  <c:v>-9.279917458717307</c:v>
                </c:pt>
                <c:pt idx="195">
                  <c:v>-9.7829128565426231</c:v>
                </c:pt>
                <c:pt idx="196">
                  <c:v>-10.29209146922409</c:v>
                </c:pt>
                <c:pt idx="197">
                  <c:v>-10.807741433964281</c:v>
                </c:pt>
                <c:pt idx="198">
                  <c:v>-11.330168540249588</c:v>
                </c:pt>
                <c:pt idx="199">
                  <c:v>-11.85969778052629</c:v>
                </c:pt>
                <c:pt idx="200">
                  <c:v>-12.396675074448922</c:v>
                </c:pt>
                <c:pt idx="201">
                  <c:v>-12.941469190712439</c:v>
                </c:pt>
                <c:pt idx="202">
                  <c:v>-13.494473894459304</c:v>
                </c:pt>
                <c:pt idx="203">
                  <c:v>-14.056110353001543</c:v>
                </c:pt>
                <c:pt idx="204">
                  <c:v>-14.626829838301092</c:v>
                </c:pt>
                <c:pt idx="205">
                  <c:v>-15.207116771515075</c:v>
                </c:pt>
                <c:pt idx="206">
                  <c:v>-15.797492163222046</c:v>
                </c:pt>
                <c:pt idx="207">
                  <c:v>-16.398517513045078</c:v>
                </c:pt>
                <c:pt idx="208">
                  <c:v>-17.010799244730208</c:v>
                </c:pt>
                <c:pt idx="209">
                  <c:v>-17.634993767897271</c:v>
                </c:pt>
                <c:pt idx="210">
                  <c:v>-18.271813276404458</c:v>
                </c:pt>
                <c:pt idx="211">
                  <c:v>-18.922032416529987</c:v>
                </c:pt>
                <c:pt idx="212">
                  <c:v>-19.586495987249236</c:v>
                </c:pt>
                <c:pt idx="213">
                  <c:v>-20.266127871476272</c:v>
                </c:pt>
                <c:pt idx="214">
                  <c:v>-20.961941443491895</c:v>
                </c:pt>
                <c:pt idx="215">
                  <c:v>-21.675051756946914</c:v>
                </c:pt>
                <c:pt idx="216">
                  <c:v>-22.406689893944076</c:v>
                </c:pt>
                <c:pt idx="217">
                  <c:v>-23.158219954437641</c:v>
                </c:pt>
                <c:pt idx="218">
                  <c:v>-23.931159294426209</c:v>
                </c:pt>
                <c:pt idx="219">
                  <c:v>-24.727202792198739</c:v>
                </c:pt>
                <c:pt idx="220">
                  <c:v>-25.548252149927521</c:v>
                </c:pt>
                <c:pt idx="221">
                  <c:v>-26.396451545768087</c:v>
                </c:pt>
                <c:pt idx="222">
                  <c:v>-27.274231372292832</c:v>
                </c:pt>
                <c:pt idx="223">
                  <c:v>-28.184362379410032</c:v>
                </c:pt>
                <c:pt idx="224">
                  <c:v>-29.130023357508549</c:v>
                </c:pt>
                <c:pt idx="225">
                  <c:v>-30.114886662349676</c:v>
                </c:pt>
                <c:pt idx="226">
                  <c:v>-31.143227573894166</c:v>
                </c:pt>
                <c:pt idx="227">
                  <c:v>-32.220065979342593</c:v>
                </c:pt>
                <c:pt idx="228">
                  <c:v>-33.351352638911749</c:v>
                </c:pt>
                <c:pt idx="229">
                  <c:v>-34.544218109501685</c:v>
                </c:pt>
                <c:pt idx="230">
                  <c:v>-35.807311614802614</c:v>
                </c:pt>
                <c:pt idx="231">
                  <c:v>-37.151272175997804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A02-4918-90ED-338D520A89A0}"/>
            </c:ext>
          </c:extLst>
        </c:ser>
        <c:ser>
          <c:idx val="1"/>
          <c:order val="1"/>
          <c:tx>
            <c:v>Linear Interp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'Vadc v Temp'!$H$99:$H$130</c:f>
              <c:numCache>
                <c:formatCode>General</c:formatCode>
                <c:ptCount val="32"/>
                <c:pt idx="0">
                  <c:v>0.15625</c:v>
                </c:pt>
                <c:pt idx="1">
                  <c:v>0.3125</c:v>
                </c:pt>
                <c:pt idx="2">
                  <c:v>0.46875</c:v>
                </c:pt>
                <c:pt idx="3">
                  <c:v>0.625</c:v>
                </c:pt>
                <c:pt idx="4">
                  <c:v>0.78125</c:v>
                </c:pt>
                <c:pt idx="5">
                  <c:v>0.9375</c:v>
                </c:pt>
                <c:pt idx="6">
                  <c:v>1.09375</c:v>
                </c:pt>
                <c:pt idx="7">
                  <c:v>1.25</c:v>
                </c:pt>
                <c:pt idx="8">
                  <c:v>1.40625</c:v>
                </c:pt>
                <c:pt idx="9">
                  <c:v>1.5625</c:v>
                </c:pt>
                <c:pt idx="10">
                  <c:v>1.71875</c:v>
                </c:pt>
                <c:pt idx="11">
                  <c:v>1.875</c:v>
                </c:pt>
                <c:pt idx="12">
                  <c:v>2.03125</c:v>
                </c:pt>
                <c:pt idx="13">
                  <c:v>2.1875</c:v>
                </c:pt>
                <c:pt idx="14">
                  <c:v>2.34375</c:v>
                </c:pt>
                <c:pt idx="15">
                  <c:v>2.5</c:v>
                </c:pt>
                <c:pt idx="16">
                  <c:v>2.65625</c:v>
                </c:pt>
                <c:pt idx="17">
                  <c:v>2.8125</c:v>
                </c:pt>
                <c:pt idx="18">
                  <c:v>2.96875</c:v>
                </c:pt>
                <c:pt idx="19">
                  <c:v>3.125</c:v>
                </c:pt>
                <c:pt idx="20">
                  <c:v>3.28125</c:v>
                </c:pt>
                <c:pt idx="21">
                  <c:v>3.4375</c:v>
                </c:pt>
                <c:pt idx="22">
                  <c:v>3.59375</c:v>
                </c:pt>
                <c:pt idx="23">
                  <c:v>3.75</c:v>
                </c:pt>
                <c:pt idx="24">
                  <c:v>3.90625</c:v>
                </c:pt>
                <c:pt idx="25">
                  <c:v>4.0625</c:v>
                </c:pt>
                <c:pt idx="26">
                  <c:v>4.21875</c:v>
                </c:pt>
                <c:pt idx="27">
                  <c:v>4.375</c:v>
                </c:pt>
                <c:pt idx="28">
                  <c:v>4.53125</c:v>
                </c:pt>
                <c:pt idx="29">
                  <c:v>4.6875</c:v>
                </c:pt>
                <c:pt idx="30">
                  <c:v>4.84375</c:v>
                </c:pt>
                <c:pt idx="31">
                  <c:v>4.9999999989999999</c:v>
                </c:pt>
              </c:numCache>
            </c:numRef>
          </c:xVal>
          <c:yVal>
            <c:numRef>
              <c:f>'Vadc v Temp'!$M$99:$M$130</c:f>
              <c:numCache>
                <c:formatCode>General</c:formatCode>
                <c:ptCount val="32"/>
                <c:pt idx="0">
                  <c:v>142.42617194985803</c:v>
                </c:pt>
                <c:pt idx="1">
                  <c:v>109.70562463570826</c:v>
                </c:pt>
                <c:pt idx="2">
                  <c:v>92.284573398780481</c:v>
                </c:pt>
                <c:pt idx="3">
                  <c:v>80.460779341683747</c:v>
                </c:pt>
                <c:pt idx="4">
                  <c:v>71.493213168429406</c:v>
                </c:pt>
                <c:pt idx="5">
                  <c:v>64.23631142266828</c:v>
                </c:pt>
                <c:pt idx="6">
                  <c:v>58.106176428943797</c:v>
                </c:pt>
                <c:pt idx="7">
                  <c:v>52.765978302369774</c:v>
                </c:pt>
                <c:pt idx="8">
                  <c:v>48.003951328331709</c:v>
                </c:pt>
                <c:pt idx="9">
                  <c:v>43.678100577016721</c:v>
                </c:pt>
                <c:pt idx="10">
                  <c:v>39.688216270992882</c:v>
                </c:pt>
                <c:pt idx="11">
                  <c:v>35.960476028929463</c:v>
                </c:pt>
                <c:pt idx="12">
                  <c:v>32.438389321642205</c:v>
                </c:pt>
                <c:pt idx="13">
                  <c:v>29.077163304956969</c:v>
                </c:pt>
                <c:pt idx="14">
                  <c:v>25.840012931288356</c:v>
                </c:pt>
                <c:pt idx="15">
                  <c:v>22.695616610431557</c:v>
                </c:pt>
                <c:pt idx="16">
                  <c:v>19.61625709758664</c:v>
                </c:pt>
                <c:pt idx="17">
                  <c:v>16.576362487413917</c:v>
                </c:pt>
                <c:pt idx="18">
                  <c:v>13.551252263769811</c:v>
                </c:pt>
                <c:pt idx="19">
                  <c:v>10.515933311201763</c:v>
                </c:pt>
                <c:pt idx="20">
                  <c:v>7.4437940835304062</c:v>
                </c:pt>
                <c:pt idx="21">
                  <c:v>4.3050107452968973</c:v>
                </c:pt>
                <c:pt idx="22">
                  <c:v>1.0643899504796082</c:v>
                </c:pt>
                <c:pt idx="23">
                  <c:v>-2.3218168500181946</c:v>
                </c:pt>
                <c:pt idx="24">
                  <c:v>-5.9109949896071043</c:v>
                </c:pt>
                <c:pt idx="25">
                  <c:v>-9.7829128565426231</c:v>
                </c:pt>
                <c:pt idx="26">
                  <c:v>-14.056110353001543</c:v>
                </c:pt>
                <c:pt idx="27">
                  <c:v>-18.922032416529987</c:v>
                </c:pt>
                <c:pt idx="28">
                  <c:v>-24.727202792198739</c:v>
                </c:pt>
                <c:pt idx="29">
                  <c:v>-32.220065979342593</c:v>
                </c:pt>
                <c:pt idx="30">
                  <c:v>-43.666223203570127</c:v>
                </c:pt>
                <c:pt idx="31">
                  <c:v>-171.93095038731636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89C-4FAA-83FF-FB886994706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711040"/>
        <c:axId val="1586711456"/>
      </c:scatterChart>
      <c:valAx>
        <c:axId val="1586711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711456"/>
        <c:crosses val="autoZero"/>
        <c:crossBetween val="midCat"/>
        <c:majorUnit val="0.28125"/>
      </c:valAx>
      <c:valAx>
        <c:axId val="15867114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711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j-lt"/>
                <a:ea typeface="+mj-ea"/>
                <a:cs typeface="+mj-cs"/>
              </a:defRPr>
            </a:pPr>
            <a:r>
              <a:rPr lang="en-GB"/>
              <a:t>Vadc v tempC</a:t>
            </a:r>
          </a:p>
        </c:rich>
      </c:tx>
      <c:layout>
        <c:manualLayout>
          <c:xMode val="edge"/>
          <c:yMode val="edge"/>
          <c:x val="0.46283707055925721"/>
          <c:y val="1.36839845392524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normalizeH="0" baseline="0">
              <a:solidFill>
                <a:schemeClr val="tx1">
                  <a:lumMod val="65000"/>
                  <a:lumOff val="35000"/>
                </a:schemeClr>
              </a:solidFill>
              <a:latin typeface="+mj-lt"/>
              <a:ea typeface="+mj-ea"/>
              <a:cs typeface="+mj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6134554292314902E-2"/>
          <c:y val="7.1994863657141847E-2"/>
          <c:w val="0.96170009632392306"/>
          <c:h val="0.9177421479384188"/>
        </c:manualLayout>
      </c:layout>
      <c:scatterChart>
        <c:scatterStyle val="lineMarker"/>
        <c:varyColors val="0"/>
        <c:ser>
          <c:idx val="0"/>
          <c:order val="0"/>
          <c:tx>
            <c:v>ADC</c:v>
          </c:tx>
          <c:spPr>
            <a:ln w="25400" cap="flat" cmpd="dbl" algn="ctr">
              <a:solidFill>
                <a:schemeClr val="accent1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'Vadc v Temp'!$A$17:$A$248</c:f>
              <c:numCache>
                <c:formatCode>General</c:formatCode>
                <c:ptCount val="232"/>
                <c:pt idx="0">
                  <c:v>0.25390625</c:v>
                </c:pt>
                <c:pt idx="1">
                  <c:v>0.2734375</c:v>
                </c:pt>
                <c:pt idx="2">
                  <c:v>0.29296875</c:v>
                </c:pt>
                <c:pt idx="3">
                  <c:v>0.3125</c:v>
                </c:pt>
                <c:pt idx="4">
                  <c:v>0.33203125</c:v>
                </c:pt>
                <c:pt idx="5">
                  <c:v>0.3515625</c:v>
                </c:pt>
                <c:pt idx="6">
                  <c:v>0.37109375</c:v>
                </c:pt>
                <c:pt idx="7">
                  <c:v>0.390625</c:v>
                </c:pt>
                <c:pt idx="8">
                  <c:v>0.41015625</c:v>
                </c:pt>
                <c:pt idx="9">
                  <c:v>0.4296875</c:v>
                </c:pt>
                <c:pt idx="10">
                  <c:v>0.44921875</c:v>
                </c:pt>
                <c:pt idx="11">
                  <c:v>0.46875</c:v>
                </c:pt>
                <c:pt idx="12">
                  <c:v>0.48828125</c:v>
                </c:pt>
                <c:pt idx="13">
                  <c:v>0.5078125</c:v>
                </c:pt>
                <c:pt idx="14">
                  <c:v>0.52734375</c:v>
                </c:pt>
                <c:pt idx="15">
                  <c:v>0.546875</c:v>
                </c:pt>
                <c:pt idx="16">
                  <c:v>0.56640625</c:v>
                </c:pt>
                <c:pt idx="17">
                  <c:v>0.5859375</c:v>
                </c:pt>
                <c:pt idx="18">
                  <c:v>0.60546875</c:v>
                </c:pt>
                <c:pt idx="19">
                  <c:v>0.625</c:v>
                </c:pt>
                <c:pt idx="20">
                  <c:v>0.64453125</c:v>
                </c:pt>
                <c:pt idx="21">
                  <c:v>0.6640625</c:v>
                </c:pt>
                <c:pt idx="22">
                  <c:v>0.68359375</c:v>
                </c:pt>
                <c:pt idx="23">
                  <c:v>0.703125</c:v>
                </c:pt>
                <c:pt idx="24">
                  <c:v>0.72265625</c:v>
                </c:pt>
                <c:pt idx="25">
                  <c:v>0.7421875</c:v>
                </c:pt>
                <c:pt idx="26">
                  <c:v>0.76171875</c:v>
                </c:pt>
                <c:pt idx="27">
                  <c:v>0.78125</c:v>
                </c:pt>
                <c:pt idx="28">
                  <c:v>0.80078125</c:v>
                </c:pt>
                <c:pt idx="29">
                  <c:v>0.8203125</c:v>
                </c:pt>
                <c:pt idx="30">
                  <c:v>0.83984375</c:v>
                </c:pt>
                <c:pt idx="31">
                  <c:v>0.859375</c:v>
                </c:pt>
                <c:pt idx="32">
                  <c:v>0.87890625</c:v>
                </c:pt>
                <c:pt idx="33">
                  <c:v>0.8984375</c:v>
                </c:pt>
                <c:pt idx="34">
                  <c:v>0.91796875</c:v>
                </c:pt>
                <c:pt idx="35">
                  <c:v>0.9375</c:v>
                </c:pt>
                <c:pt idx="36">
                  <c:v>0.95703125</c:v>
                </c:pt>
                <c:pt idx="37">
                  <c:v>0.9765625</c:v>
                </c:pt>
                <c:pt idx="38">
                  <c:v>0.99609375</c:v>
                </c:pt>
                <c:pt idx="39">
                  <c:v>1.015625</c:v>
                </c:pt>
                <c:pt idx="40">
                  <c:v>1.03515625</c:v>
                </c:pt>
                <c:pt idx="41">
                  <c:v>1.0546875</c:v>
                </c:pt>
                <c:pt idx="42">
                  <c:v>1.07421875</c:v>
                </c:pt>
                <c:pt idx="43">
                  <c:v>1.09375</c:v>
                </c:pt>
                <c:pt idx="44">
                  <c:v>1.11328125</c:v>
                </c:pt>
                <c:pt idx="45">
                  <c:v>1.1328125</c:v>
                </c:pt>
                <c:pt idx="46">
                  <c:v>1.15234375</c:v>
                </c:pt>
                <c:pt idx="47">
                  <c:v>1.171875</c:v>
                </c:pt>
                <c:pt idx="48">
                  <c:v>1.19140625</c:v>
                </c:pt>
                <c:pt idx="49">
                  <c:v>1.2109375</c:v>
                </c:pt>
                <c:pt idx="50">
                  <c:v>1.23046875</c:v>
                </c:pt>
                <c:pt idx="51">
                  <c:v>1.25</c:v>
                </c:pt>
                <c:pt idx="52">
                  <c:v>1.26953125</c:v>
                </c:pt>
                <c:pt idx="53">
                  <c:v>1.2890625</c:v>
                </c:pt>
                <c:pt idx="54">
                  <c:v>1.30859375</c:v>
                </c:pt>
                <c:pt idx="55">
                  <c:v>1.328125</c:v>
                </c:pt>
                <c:pt idx="56">
                  <c:v>1.34765625</c:v>
                </c:pt>
                <c:pt idx="57">
                  <c:v>1.3671875</c:v>
                </c:pt>
                <c:pt idx="58">
                  <c:v>1.38671875</c:v>
                </c:pt>
                <c:pt idx="59">
                  <c:v>1.40625</c:v>
                </c:pt>
                <c:pt idx="60">
                  <c:v>1.42578125</c:v>
                </c:pt>
                <c:pt idx="61">
                  <c:v>1.4453125</c:v>
                </c:pt>
                <c:pt idx="62">
                  <c:v>1.46484375</c:v>
                </c:pt>
                <c:pt idx="63">
                  <c:v>1.484375</c:v>
                </c:pt>
                <c:pt idx="64">
                  <c:v>1.50390625</c:v>
                </c:pt>
                <c:pt idx="65">
                  <c:v>1.5234375</c:v>
                </c:pt>
                <c:pt idx="66">
                  <c:v>1.54296875</c:v>
                </c:pt>
                <c:pt idx="67">
                  <c:v>1.5625</c:v>
                </c:pt>
                <c:pt idx="68">
                  <c:v>1.58203125</c:v>
                </c:pt>
                <c:pt idx="69">
                  <c:v>1.6015625</c:v>
                </c:pt>
                <c:pt idx="70">
                  <c:v>1.62109375</c:v>
                </c:pt>
                <c:pt idx="71">
                  <c:v>1.640625</c:v>
                </c:pt>
                <c:pt idx="72">
                  <c:v>1.66015625</c:v>
                </c:pt>
                <c:pt idx="73">
                  <c:v>1.6796875</c:v>
                </c:pt>
                <c:pt idx="74">
                  <c:v>1.69921875</c:v>
                </c:pt>
                <c:pt idx="75">
                  <c:v>1.71875</c:v>
                </c:pt>
                <c:pt idx="76">
                  <c:v>1.73828125</c:v>
                </c:pt>
                <c:pt idx="77">
                  <c:v>1.7578125</c:v>
                </c:pt>
                <c:pt idx="78">
                  <c:v>1.77734375</c:v>
                </c:pt>
                <c:pt idx="79">
                  <c:v>1.796875</c:v>
                </c:pt>
                <c:pt idx="80">
                  <c:v>1.81640625</c:v>
                </c:pt>
                <c:pt idx="81">
                  <c:v>1.8359375</c:v>
                </c:pt>
                <c:pt idx="82">
                  <c:v>1.85546875</c:v>
                </c:pt>
                <c:pt idx="83">
                  <c:v>1.875</c:v>
                </c:pt>
                <c:pt idx="84">
                  <c:v>1.89453125</c:v>
                </c:pt>
                <c:pt idx="85">
                  <c:v>1.9140625</c:v>
                </c:pt>
                <c:pt idx="86">
                  <c:v>1.93359375</c:v>
                </c:pt>
                <c:pt idx="87">
                  <c:v>1.953125</c:v>
                </c:pt>
                <c:pt idx="88">
                  <c:v>1.97265625</c:v>
                </c:pt>
                <c:pt idx="89">
                  <c:v>1.9921875</c:v>
                </c:pt>
                <c:pt idx="90">
                  <c:v>2.01171875</c:v>
                </c:pt>
                <c:pt idx="91">
                  <c:v>2.03125</c:v>
                </c:pt>
                <c:pt idx="92">
                  <c:v>2.05078125</c:v>
                </c:pt>
                <c:pt idx="93">
                  <c:v>2.0703125</c:v>
                </c:pt>
                <c:pt idx="94">
                  <c:v>2.08984375</c:v>
                </c:pt>
                <c:pt idx="95">
                  <c:v>2.109375</c:v>
                </c:pt>
                <c:pt idx="96">
                  <c:v>2.12890625</c:v>
                </c:pt>
                <c:pt idx="97">
                  <c:v>2.1484375</c:v>
                </c:pt>
                <c:pt idx="98">
                  <c:v>2.16796875</c:v>
                </c:pt>
                <c:pt idx="99">
                  <c:v>2.1875</c:v>
                </c:pt>
                <c:pt idx="100">
                  <c:v>2.20703125</c:v>
                </c:pt>
                <c:pt idx="101">
                  <c:v>2.2265625</c:v>
                </c:pt>
                <c:pt idx="102">
                  <c:v>2.24609375</c:v>
                </c:pt>
                <c:pt idx="103">
                  <c:v>2.265625</c:v>
                </c:pt>
                <c:pt idx="104">
                  <c:v>2.28515625</c:v>
                </c:pt>
                <c:pt idx="105">
                  <c:v>2.3046875</c:v>
                </c:pt>
                <c:pt idx="106">
                  <c:v>2.32421875</c:v>
                </c:pt>
                <c:pt idx="107">
                  <c:v>2.34375</c:v>
                </c:pt>
                <c:pt idx="108">
                  <c:v>2.36328125</c:v>
                </c:pt>
                <c:pt idx="109">
                  <c:v>2.3828125</c:v>
                </c:pt>
                <c:pt idx="110">
                  <c:v>2.40234375</c:v>
                </c:pt>
                <c:pt idx="111">
                  <c:v>2.421875</c:v>
                </c:pt>
                <c:pt idx="112">
                  <c:v>2.44140625</c:v>
                </c:pt>
                <c:pt idx="113">
                  <c:v>2.4609375</c:v>
                </c:pt>
                <c:pt idx="114">
                  <c:v>2.48046875</c:v>
                </c:pt>
                <c:pt idx="115">
                  <c:v>2.5</c:v>
                </c:pt>
                <c:pt idx="116">
                  <c:v>2.51953125</c:v>
                </c:pt>
                <c:pt idx="117">
                  <c:v>2.5390625</c:v>
                </c:pt>
                <c:pt idx="118">
                  <c:v>2.55859375</c:v>
                </c:pt>
                <c:pt idx="119">
                  <c:v>2.578125</c:v>
                </c:pt>
                <c:pt idx="120">
                  <c:v>2.59765625</c:v>
                </c:pt>
                <c:pt idx="121">
                  <c:v>2.6171875</c:v>
                </c:pt>
                <c:pt idx="122">
                  <c:v>2.63671875</c:v>
                </c:pt>
                <c:pt idx="123">
                  <c:v>2.65625</c:v>
                </c:pt>
                <c:pt idx="124">
                  <c:v>2.67578125</c:v>
                </c:pt>
                <c:pt idx="125">
                  <c:v>2.6953125</c:v>
                </c:pt>
                <c:pt idx="126">
                  <c:v>2.71484375</c:v>
                </c:pt>
                <c:pt idx="127">
                  <c:v>2.734375</c:v>
                </c:pt>
                <c:pt idx="128">
                  <c:v>2.75390625</c:v>
                </c:pt>
                <c:pt idx="129">
                  <c:v>2.7734375</c:v>
                </c:pt>
                <c:pt idx="130">
                  <c:v>2.79296875</c:v>
                </c:pt>
                <c:pt idx="131">
                  <c:v>2.8125</c:v>
                </c:pt>
                <c:pt idx="132">
                  <c:v>2.83203125</c:v>
                </c:pt>
                <c:pt idx="133">
                  <c:v>2.8515625</c:v>
                </c:pt>
                <c:pt idx="134">
                  <c:v>2.87109375</c:v>
                </c:pt>
                <c:pt idx="135">
                  <c:v>2.890625</c:v>
                </c:pt>
                <c:pt idx="136">
                  <c:v>2.91015625</c:v>
                </c:pt>
                <c:pt idx="137">
                  <c:v>2.9296875</c:v>
                </c:pt>
                <c:pt idx="138">
                  <c:v>2.94921875</c:v>
                </c:pt>
                <c:pt idx="139">
                  <c:v>2.96875</c:v>
                </c:pt>
                <c:pt idx="140">
                  <c:v>2.98828125</c:v>
                </c:pt>
                <c:pt idx="141">
                  <c:v>3.0078125</c:v>
                </c:pt>
                <c:pt idx="142">
                  <c:v>3.02734375</c:v>
                </c:pt>
                <c:pt idx="143">
                  <c:v>3.046875</c:v>
                </c:pt>
                <c:pt idx="144">
                  <c:v>3.06640625</c:v>
                </c:pt>
                <c:pt idx="145">
                  <c:v>3.0859375</c:v>
                </c:pt>
                <c:pt idx="146">
                  <c:v>3.10546875</c:v>
                </c:pt>
                <c:pt idx="147">
                  <c:v>3.125</c:v>
                </c:pt>
                <c:pt idx="148">
                  <c:v>3.14453125</c:v>
                </c:pt>
                <c:pt idx="149">
                  <c:v>3.1640625</c:v>
                </c:pt>
                <c:pt idx="150">
                  <c:v>3.18359375</c:v>
                </c:pt>
                <c:pt idx="151">
                  <c:v>3.203125</c:v>
                </c:pt>
                <c:pt idx="152">
                  <c:v>3.22265625</c:v>
                </c:pt>
                <c:pt idx="153">
                  <c:v>3.2421875</c:v>
                </c:pt>
                <c:pt idx="154">
                  <c:v>3.26171875</c:v>
                </c:pt>
                <c:pt idx="155">
                  <c:v>3.28125</c:v>
                </c:pt>
                <c:pt idx="156">
                  <c:v>3.30078125</c:v>
                </c:pt>
                <c:pt idx="157">
                  <c:v>3.3203125</c:v>
                </c:pt>
                <c:pt idx="158">
                  <c:v>3.33984375</c:v>
                </c:pt>
                <c:pt idx="159">
                  <c:v>3.359375</c:v>
                </c:pt>
                <c:pt idx="160">
                  <c:v>3.37890625</c:v>
                </c:pt>
                <c:pt idx="161">
                  <c:v>3.3984375</c:v>
                </c:pt>
                <c:pt idx="162">
                  <c:v>3.41796875</c:v>
                </c:pt>
                <c:pt idx="163">
                  <c:v>3.4375</c:v>
                </c:pt>
                <c:pt idx="164">
                  <c:v>3.45703125</c:v>
                </c:pt>
                <c:pt idx="165">
                  <c:v>3.4765625</c:v>
                </c:pt>
                <c:pt idx="166">
                  <c:v>3.49609375</c:v>
                </c:pt>
                <c:pt idx="167">
                  <c:v>3.515625</c:v>
                </c:pt>
                <c:pt idx="168">
                  <c:v>3.53515625</c:v>
                </c:pt>
                <c:pt idx="169">
                  <c:v>3.5546875</c:v>
                </c:pt>
                <c:pt idx="170">
                  <c:v>3.57421875</c:v>
                </c:pt>
                <c:pt idx="171">
                  <c:v>3.59375</c:v>
                </c:pt>
                <c:pt idx="172">
                  <c:v>3.61328125</c:v>
                </c:pt>
                <c:pt idx="173">
                  <c:v>3.6328125</c:v>
                </c:pt>
                <c:pt idx="174">
                  <c:v>3.65234375</c:v>
                </c:pt>
                <c:pt idx="175">
                  <c:v>3.671875</c:v>
                </c:pt>
                <c:pt idx="176">
                  <c:v>3.69140625</c:v>
                </c:pt>
                <c:pt idx="177">
                  <c:v>3.7109375</c:v>
                </c:pt>
                <c:pt idx="178">
                  <c:v>3.73046875</c:v>
                </c:pt>
                <c:pt idx="179">
                  <c:v>3.75</c:v>
                </c:pt>
                <c:pt idx="180">
                  <c:v>3.76953125</c:v>
                </c:pt>
                <c:pt idx="181">
                  <c:v>3.7890625</c:v>
                </c:pt>
                <c:pt idx="182">
                  <c:v>3.80859375</c:v>
                </c:pt>
                <c:pt idx="183">
                  <c:v>3.828125</c:v>
                </c:pt>
                <c:pt idx="184">
                  <c:v>3.84765625</c:v>
                </c:pt>
                <c:pt idx="185">
                  <c:v>3.8671875</c:v>
                </c:pt>
                <c:pt idx="186">
                  <c:v>3.88671875</c:v>
                </c:pt>
                <c:pt idx="187">
                  <c:v>3.90625</c:v>
                </c:pt>
                <c:pt idx="188">
                  <c:v>3.92578125</c:v>
                </c:pt>
                <c:pt idx="189">
                  <c:v>3.9453125</c:v>
                </c:pt>
                <c:pt idx="190">
                  <c:v>3.96484375</c:v>
                </c:pt>
                <c:pt idx="191">
                  <c:v>3.984375</c:v>
                </c:pt>
                <c:pt idx="192">
                  <c:v>4.00390625</c:v>
                </c:pt>
                <c:pt idx="193">
                  <c:v>4.0234375</c:v>
                </c:pt>
                <c:pt idx="194">
                  <c:v>4.04296875</c:v>
                </c:pt>
                <c:pt idx="195">
                  <c:v>4.0625</c:v>
                </c:pt>
                <c:pt idx="196">
                  <c:v>4.08203125</c:v>
                </c:pt>
                <c:pt idx="197">
                  <c:v>4.1015625</c:v>
                </c:pt>
                <c:pt idx="198">
                  <c:v>4.12109375</c:v>
                </c:pt>
                <c:pt idx="199">
                  <c:v>4.140625</c:v>
                </c:pt>
                <c:pt idx="200">
                  <c:v>4.16015625</c:v>
                </c:pt>
                <c:pt idx="201">
                  <c:v>4.1796875</c:v>
                </c:pt>
                <c:pt idx="202">
                  <c:v>4.19921875</c:v>
                </c:pt>
                <c:pt idx="203">
                  <c:v>4.21875</c:v>
                </c:pt>
                <c:pt idx="204">
                  <c:v>4.23828125</c:v>
                </c:pt>
                <c:pt idx="205">
                  <c:v>4.2578125</c:v>
                </c:pt>
                <c:pt idx="206">
                  <c:v>4.27734375</c:v>
                </c:pt>
                <c:pt idx="207">
                  <c:v>4.296875</c:v>
                </c:pt>
                <c:pt idx="208">
                  <c:v>4.31640625</c:v>
                </c:pt>
                <c:pt idx="209">
                  <c:v>4.3359375</c:v>
                </c:pt>
                <c:pt idx="210">
                  <c:v>4.35546875</c:v>
                </c:pt>
                <c:pt idx="211">
                  <c:v>4.375</c:v>
                </c:pt>
                <c:pt idx="212">
                  <c:v>4.39453125</c:v>
                </c:pt>
                <c:pt idx="213">
                  <c:v>4.4140625</c:v>
                </c:pt>
                <c:pt idx="214">
                  <c:v>4.43359375</c:v>
                </c:pt>
                <c:pt idx="215">
                  <c:v>4.453125</c:v>
                </c:pt>
                <c:pt idx="216">
                  <c:v>4.47265625</c:v>
                </c:pt>
                <c:pt idx="217">
                  <c:v>4.4921875</c:v>
                </c:pt>
                <c:pt idx="218">
                  <c:v>4.51171875</c:v>
                </c:pt>
                <c:pt idx="219">
                  <c:v>4.53125</c:v>
                </c:pt>
                <c:pt idx="220">
                  <c:v>4.55078125</c:v>
                </c:pt>
                <c:pt idx="221">
                  <c:v>4.5703125</c:v>
                </c:pt>
                <c:pt idx="222">
                  <c:v>4.58984375</c:v>
                </c:pt>
                <c:pt idx="223">
                  <c:v>4.609375</c:v>
                </c:pt>
                <c:pt idx="224">
                  <c:v>4.62890625</c:v>
                </c:pt>
                <c:pt idx="225">
                  <c:v>4.6484375</c:v>
                </c:pt>
                <c:pt idx="226">
                  <c:v>4.66796875</c:v>
                </c:pt>
                <c:pt idx="227">
                  <c:v>4.6875</c:v>
                </c:pt>
                <c:pt idx="228">
                  <c:v>4.70703125</c:v>
                </c:pt>
                <c:pt idx="229">
                  <c:v>4.7265625</c:v>
                </c:pt>
                <c:pt idx="230">
                  <c:v>4.74609375</c:v>
                </c:pt>
                <c:pt idx="231">
                  <c:v>4.765625</c:v>
                </c:pt>
              </c:numCache>
            </c:numRef>
          </c:xVal>
          <c:yVal>
            <c:numRef>
              <c:f>'Vadc v Temp'!$F$17:$F$248</c:f>
              <c:numCache>
                <c:formatCode>General</c:formatCode>
                <c:ptCount val="232"/>
                <c:pt idx="0">
                  <c:v>119.06857355316578</c:v>
                </c:pt>
                <c:pt idx="1">
                  <c:v>115.68820335300927</c:v>
                </c:pt>
                <c:pt idx="2">
                  <c:v>112.58024043664034</c:v>
                </c:pt>
                <c:pt idx="3">
                  <c:v>109.70562463570826</c:v>
                </c:pt>
                <c:pt idx="4">
                  <c:v>107.0329358194208</c:v>
                </c:pt>
                <c:pt idx="5">
                  <c:v>104.53654640131339</c:v>
                </c:pt>
                <c:pt idx="6">
                  <c:v>102.19529658247222</c:v>
                </c:pt>
                <c:pt idx="7">
                  <c:v>99.991525153422344</c:v>
                </c:pt>
                <c:pt idx="8">
                  <c:v>97.910347701279136</c:v>
                </c:pt>
                <c:pt idx="9">
                  <c:v>95.939110474439019</c:v>
                </c:pt>
                <c:pt idx="10">
                  <c:v>94.066971232868127</c:v>
                </c:pt>
                <c:pt idx="11">
                  <c:v>92.284573398780481</c:v>
                </c:pt>
                <c:pt idx="12">
                  <c:v>90.583789770503188</c:v>
                </c:pt>
                <c:pt idx="13">
                  <c:v>88.957518797064779</c:v>
                </c:pt>
                <c:pt idx="14">
                  <c:v>87.399521052620287</c:v>
                </c:pt>
                <c:pt idx="15">
                  <c:v>85.904286801357614</c:v>
                </c:pt>
                <c:pt idx="16">
                  <c:v>84.46692785550033</c:v>
                </c:pt>
                <c:pt idx="17">
                  <c:v>83.083088595627999</c:v>
                </c:pt>
                <c:pt idx="18">
                  <c:v>81.748872239185573</c:v>
                </c:pt>
                <c:pt idx="19">
                  <c:v>80.460779341683747</c:v>
                </c:pt>
                <c:pt idx="20">
                  <c:v>79.215656186063711</c:v>
                </c:pt>
                <c:pt idx="21">
                  <c:v>78.010651221768796</c:v>
                </c:pt>
                <c:pt idx="22">
                  <c:v>76.843178100376917</c:v>
                </c:pt>
                <c:pt idx="23">
                  <c:v>75.710884150603761</c:v>
                </c:pt>
                <c:pt idx="24">
                  <c:v>74.611623364696754</c:v>
                </c:pt>
                <c:pt idx="25">
                  <c:v>73.543433147138046</c:v>
                </c:pt>
                <c:pt idx="26">
                  <c:v>72.504514217223743</c:v>
                </c:pt>
                <c:pt idx="27">
                  <c:v>71.493213168429406</c:v>
                </c:pt>
                <c:pt idx="28">
                  <c:v>70.508007276188039</c:v>
                </c:pt>
                <c:pt idx="29">
                  <c:v>69.547491216829656</c:v>
                </c:pt>
                <c:pt idx="30">
                  <c:v>68.610365417778723</c:v>
                </c:pt>
                <c:pt idx="31">
                  <c:v>67.695425805612956</c:v>
                </c:pt>
                <c:pt idx="32">
                  <c:v>66.80155475648246</c:v>
                </c:pt>
                <c:pt idx="33">
                  <c:v>65.927713084439915</c:v>
                </c:pt>
                <c:pt idx="34">
                  <c:v>65.072932928787338</c:v>
                </c:pt>
                <c:pt idx="35">
                  <c:v>64.23631142266828</c:v>
                </c:pt>
                <c:pt idx="36">
                  <c:v>63.417005042681637</c:v>
                </c:pt>
                <c:pt idx="37">
                  <c:v>62.61422455392028</c:v>
                </c:pt>
                <c:pt idx="38">
                  <c:v>61.827230477080548</c:v>
                </c:pt>
                <c:pt idx="39">
                  <c:v>61.055329014580082</c:v>
                </c:pt>
                <c:pt idx="40">
                  <c:v>60.297868381297064</c:v>
                </c:pt>
                <c:pt idx="41">
                  <c:v>59.554235492885766</c:v>
                </c:pt>
                <c:pt idx="42">
                  <c:v>58.823852970859889</c:v>
                </c:pt>
                <c:pt idx="43">
                  <c:v>58.106176428943797</c:v>
                </c:pt>
                <c:pt idx="44">
                  <c:v>57.400692009730108</c:v>
                </c:pt>
                <c:pt idx="45">
                  <c:v>56.706914144570817</c:v>
                </c:pt>
                <c:pt idx="46">
                  <c:v>56.024383512969905</c:v>
                </c:pt>
                <c:pt idx="47">
                  <c:v>55.352665180626616</c:v>
                </c:pt>
                <c:pt idx="48">
                  <c:v>54.69134689776655</c:v>
                </c:pt>
                <c:pt idx="49">
                  <c:v>54.040037541551953</c:v>
                </c:pt>
                <c:pt idx="50">
                  <c:v>53.398365688238243</c:v>
                </c:pt>
                <c:pt idx="51">
                  <c:v>52.765978302369774</c:v>
                </c:pt>
                <c:pt idx="52">
                  <c:v>52.142539531731416</c:v>
                </c:pt>
                <c:pt idx="53">
                  <c:v>51.527729598016606</c:v>
                </c:pt>
                <c:pt idx="54">
                  <c:v>50.9212437742612</c:v>
                </c:pt>
                <c:pt idx="55">
                  <c:v>50.322791441049333</c:v>
                </c:pt>
                <c:pt idx="56">
                  <c:v>49.732095214340518</c:v>
                </c:pt>
                <c:pt idx="57">
                  <c:v>49.148890138509216</c:v>
                </c:pt>
                <c:pt idx="58">
                  <c:v>48.572922938843533</c:v>
                </c:pt>
                <c:pt idx="59">
                  <c:v>48.003951328331709</c:v>
                </c:pt>
                <c:pt idx="60">
                  <c:v>47.441743364076899</c:v>
                </c:pt>
                <c:pt idx="61">
                  <c:v>46.886076849142171</c:v>
                </c:pt>
                <c:pt idx="62">
                  <c:v>46.336738776029733</c:v>
                </c:pt>
                <c:pt idx="63">
                  <c:v>45.793524808363827</c:v>
                </c:pt>
                <c:pt idx="64">
                  <c:v>45.256238797669198</c:v>
                </c:pt>
                <c:pt idx="65">
                  <c:v>44.724692332426571</c:v>
                </c:pt>
                <c:pt idx="66">
                  <c:v>44.198704316843759</c:v>
                </c:pt>
                <c:pt idx="67">
                  <c:v>43.678100577016721</c:v>
                </c:pt>
                <c:pt idx="68">
                  <c:v>43.162713492358364</c:v>
                </c:pt>
                <c:pt idx="69">
                  <c:v>42.652381650365442</c:v>
                </c:pt>
                <c:pt idx="70">
                  <c:v>42.146949522958153</c:v>
                </c:pt>
                <c:pt idx="71">
                  <c:v>41.646267162782294</c:v>
                </c:pt>
                <c:pt idx="72">
                  <c:v>41.15018991799883</c:v>
                </c:pt>
                <c:pt idx="73">
                  <c:v>40.658578164212145</c:v>
                </c:pt>
                <c:pt idx="74">
                  <c:v>40.171297052297291</c:v>
                </c:pt>
                <c:pt idx="75">
                  <c:v>39.688216270992882</c:v>
                </c:pt>
                <c:pt idx="76">
                  <c:v>39.209209823212518</c:v>
                </c:pt>
                <c:pt idx="77">
                  <c:v>38.734155815118413</c:v>
                </c:pt>
                <c:pt idx="78">
                  <c:v>38.262936257070123</c:v>
                </c:pt>
                <c:pt idx="79">
                  <c:v>37.795436875635858</c:v>
                </c:pt>
                <c:pt idx="80">
                  <c:v>37.331546935914673</c:v>
                </c:pt>
                <c:pt idx="81">
                  <c:v>36.871159073475098</c:v>
                </c:pt>
                <c:pt idx="82">
                  <c:v>36.414169135269162</c:v>
                </c:pt>
                <c:pt idx="83">
                  <c:v>35.960476028929463</c:v>
                </c:pt>
                <c:pt idx="84">
                  <c:v>35.509981579898351</c:v>
                </c:pt>
                <c:pt idx="85">
                  <c:v>35.062590395881443</c:v>
                </c:pt>
                <c:pt idx="86">
                  <c:v>34.6182097381527</c:v>
                </c:pt>
                <c:pt idx="87">
                  <c:v>34.176749399271785</c:v>
                </c:pt>
                <c:pt idx="88">
                  <c:v>33.738121586807324</c:v>
                </c:pt>
                <c:pt idx="89">
                  <c:v>33.302240812685682</c:v>
                </c:pt>
                <c:pt idx="90">
                  <c:v>32.869023787813205</c:v>
                </c:pt>
                <c:pt idx="91">
                  <c:v>32.438389321642205</c:v>
                </c:pt>
                <c:pt idx="92">
                  <c:v>32.010258226374049</c:v>
                </c:pt>
                <c:pt idx="93">
                  <c:v>31.584553225512707</c:v>
                </c:pt>
                <c:pt idx="94">
                  <c:v>31.161198866501593</c:v>
                </c:pt>
                <c:pt idx="95">
                  <c:v>30.740121437192101</c:v>
                </c:pt>
                <c:pt idx="96">
                  <c:v>30.321248885910279</c:v>
                </c:pt>
                <c:pt idx="97">
                  <c:v>29.904510744901359</c:v>
                </c:pt>
                <c:pt idx="98">
                  <c:v>29.489838056946496</c:v>
                </c:pt>
                <c:pt idx="99">
                  <c:v>29.077163304956969</c:v>
                </c:pt>
                <c:pt idx="100">
                  <c:v>28.666420344365179</c:v>
                </c:pt>
                <c:pt idx="101">
                  <c:v>28.257544338139667</c:v>
                </c:pt>
                <c:pt idx="102">
                  <c:v>27.850471694263945</c:v>
                </c:pt>
                <c:pt idx="103">
                  <c:v>27.445140005526241</c:v>
                </c:pt>
                <c:pt idx="104">
                  <c:v>27.041487991475719</c:v>
                </c:pt>
                <c:pt idx="105">
                  <c:v>26.639455442410338</c:v>
                </c:pt>
                <c:pt idx="106">
                  <c:v>26.238983165266518</c:v>
                </c:pt>
                <c:pt idx="107">
                  <c:v>25.840012931288356</c:v>
                </c:pt>
                <c:pt idx="108">
                  <c:v>25.442487425361378</c:v>
                </c:pt>
                <c:pt idx="109">
                  <c:v>25.046350196898629</c:v>
                </c:pt>
                <c:pt idx="110">
                  <c:v>24.651545612175596</c:v>
                </c:pt>
                <c:pt idx="111">
                  <c:v>24.258018808012025</c:v>
                </c:pt>
                <c:pt idx="112">
                  <c:v>23.865715646705553</c:v>
                </c:pt>
                <c:pt idx="113">
                  <c:v>23.474582672124257</c:v>
                </c:pt>
                <c:pt idx="114">
                  <c:v>23.084567066870932</c:v>
                </c:pt>
                <c:pt idx="115">
                  <c:v>22.695616610431557</c:v>
                </c:pt>
                <c:pt idx="116">
                  <c:v>22.307679638228649</c:v>
                </c:pt>
                <c:pt idx="117">
                  <c:v>21.920705001498561</c:v>
                </c:pt>
                <c:pt idx="118">
                  <c:v>21.534642027915083</c:v>
                </c:pt>
                <c:pt idx="119">
                  <c:v>21.149440482886519</c:v>
                </c:pt>
                <c:pt idx="120">
                  <c:v>20.765050531451436</c:v>
                </c:pt>
                <c:pt idx="121">
                  <c:v>20.381422700702615</c:v>
                </c:pt>
                <c:pt idx="122">
                  <c:v>19.998507842668857</c:v>
                </c:pt>
                <c:pt idx="123">
                  <c:v>19.61625709758664</c:v>
                </c:pt>
                <c:pt idx="124">
                  <c:v>19.234621857492584</c:v>
                </c:pt>
                <c:pt idx="125">
                  <c:v>18.853553730070246</c:v>
                </c:pt>
                <c:pt idx="126">
                  <c:v>18.473004502684432</c:v>
                </c:pt>
                <c:pt idx="127">
                  <c:v>18.092926106536083</c:v>
                </c:pt>
                <c:pt idx="128">
                  <c:v>17.71327058087121</c:v>
                </c:pt>
                <c:pt idx="129">
                  <c:v>17.333990037177614</c:v>
                </c:pt>
                <c:pt idx="130">
                  <c:v>16.955036623301112</c:v>
                </c:pt>
                <c:pt idx="131">
                  <c:v>16.576362487413917</c:v>
                </c:pt>
                <c:pt idx="132">
                  <c:v>16.197919741765588</c:v>
                </c:pt>
                <c:pt idx="133">
                  <c:v>15.819660426146811</c:v>
                </c:pt>
                <c:pt idx="134">
                  <c:v>15.441536470993924</c:v>
                </c:pt>
                <c:pt idx="135">
                  <c:v>15.063499660060302</c:v>
                </c:pt>
                <c:pt idx="136">
                  <c:v>14.68550159258001</c:v>
                </c:pt>
                <c:pt idx="137">
                  <c:v>14.307493644844385</c:v>
                </c:pt>
                <c:pt idx="138">
                  <c:v>13.929426931112346</c:v>
                </c:pt>
                <c:pt idx="139">
                  <c:v>13.551252263769811</c:v>
                </c:pt>
                <c:pt idx="140">
                  <c:v>13.172920112651695</c:v>
                </c:pt>
                <c:pt idx="141">
                  <c:v>12.794380563435823</c:v>
                </c:pt>
                <c:pt idx="142">
                  <c:v>12.415583275013773</c:v>
                </c:pt>
                <c:pt idx="143">
                  <c:v>12.036477435738959</c:v>
                </c:pt>
                <c:pt idx="144">
                  <c:v>11.657011718448643</c:v>
                </c:pt>
                <c:pt idx="145">
                  <c:v>11.277134234148548</c:v>
                </c:pt>
                <c:pt idx="146">
                  <c:v>10.896792484245054</c:v>
                </c:pt>
                <c:pt idx="147">
                  <c:v>10.515933311201763</c:v>
                </c:pt>
                <c:pt idx="148">
                  <c:v>10.134502847490864</c:v>
                </c:pt>
                <c:pt idx="149">
                  <c:v>9.7524464627009024</c:v>
                </c:pt>
                <c:pt idx="150">
                  <c:v>9.3697087086552528</c:v>
                </c:pt>
                <c:pt idx="151">
                  <c:v>8.9862332623840189</c:v>
                </c:pt>
                <c:pt idx="152">
                  <c:v>8.6019628667831967</c:v>
                </c:pt>
                <c:pt idx="153">
                  <c:v>8.2168392687839855</c:v>
                </c:pt>
                <c:pt idx="154">
                  <c:v>7.8308031548399981</c:v>
                </c:pt>
                <c:pt idx="155">
                  <c:v>7.4437940835304062</c:v>
                </c:pt>
                <c:pt idx="156">
                  <c:v>7.0557504150581281</c:v>
                </c:pt>
                <c:pt idx="157">
                  <c:v>6.6666092374091477</c:v>
                </c:pt>
                <c:pt idx="158">
                  <c:v>6.2763062889187609</c:v>
                </c:pt>
                <c:pt idx="159">
                  <c:v>5.884775876973265</c:v>
                </c:pt>
                <c:pt idx="160">
                  <c:v>5.4919507925507105</c:v>
                </c:pt>
                <c:pt idx="161">
                  <c:v>5.0977622202847783</c:v>
                </c:pt>
                <c:pt idx="162">
                  <c:v>4.7021396437074827</c:v>
                </c:pt>
                <c:pt idx="163">
                  <c:v>4.3050107452968973</c:v>
                </c:pt>
                <c:pt idx="164">
                  <c:v>3.9063013009285328</c:v>
                </c:pt>
                <c:pt idx="165">
                  <c:v>3.5059350682900003</c:v>
                </c:pt>
                <c:pt idx="166">
                  <c:v>3.1038336687839205</c:v>
                </c:pt>
                <c:pt idx="167">
                  <c:v>2.6999164623996421</c:v>
                </c:pt>
                <c:pt idx="168">
                  <c:v>2.2941004149894297</c:v>
                </c:pt>
                <c:pt idx="169">
                  <c:v>1.8862999573327102</c:v>
                </c:pt>
                <c:pt idx="170">
                  <c:v>1.4764268353140437</c:v>
                </c:pt>
                <c:pt idx="171">
                  <c:v>1.0643899504796082</c:v>
                </c:pt>
                <c:pt idx="172">
                  <c:v>0.65009519016342665</c:v>
                </c:pt>
                <c:pt idx="173">
                  <c:v>0.23344524630095975</c:v>
                </c:pt>
                <c:pt idx="174">
                  <c:v>-0.18566057804548564</c:v>
                </c:pt>
                <c:pt idx="175">
                  <c:v>-0.60732657551415059</c:v>
                </c:pt>
                <c:pt idx="176">
                  <c:v>-1.0316608558053986</c:v>
                </c:pt>
                <c:pt idx="177">
                  <c:v>-1.4587755828732725</c:v>
                </c:pt>
                <c:pt idx="178">
                  <c:v>-1.8887872293827286</c:v>
                </c:pt>
                <c:pt idx="179">
                  <c:v>-2.3218168500181946</c:v>
                </c:pt>
                <c:pt idx="180">
                  <c:v>-2.7579903754028692</c:v>
                </c:pt>
                <c:pt idx="181">
                  <c:v>-3.1974389285790608</c:v>
                </c:pt>
                <c:pt idx="182">
                  <c:v>-3.6402991662179147</c:v>
                </c:pt>
                <c:pt idx="183">
                  <c:v>-4.0867136469740899</c:v>
                </c:pt>
                <c:pt idx="184">
                  <c:v>-4.5368312296791373</c:v>
                </c:pt>
                <c:pt idx="185">
                  <c:v>-4.9908075043817917</c:v>
                </c:pt>
                <c:pt idx="186">
                  <c:v>-5.4488052596064449</c:v>
                </c:pt>
                <c:pt idx="187">
                  <c:v>-5.9109949896071043</c:v>
                </c:pt>
                <c:pt idx="188">
                  <c:v>-6.3775554458642318</c:v>
                </c:pt>
                <c:pt idx="189">
                  <c:v>-6.8486742376070424</c:v>
                </c:pt>
                <c:pt idx="190">
                  <c:v>-7.3245484867573509</c:v>
                </c:pt>
                <c:pt idx="191">
                  <c:v>-7.8053855433981312</c:v>
                </c:pt>
                <c:pt idx="192">
                  <c:v>-8.2914037686850861</c:v>
                </c:pt>
                <c:pt idx="193">
                  <c:v>-8.7828333930601161</c:v>
                </c:pt>
                <c:pt idx="194">
                  <c:v>-9.279917458717307</c:v>
                </c:pt>
                <c:pt idx="195">
                  <c:v>-9.7829128565426231</c:v>
                </c:pt>
                <c:pt idx="196">
                  <c:v>-10.29209146922409</c:v>
                </c:pt>
                <c:pt idx="197">
                  <c:v>-10.807741433964281</c:v>
                </c:pt>
                <c:pt idx="198">
                  <c:v>-11.330168540249588</c:v>
                </c:pt>
                <c:pt idx="199">
                  <c:v>-11.85969778052629</c:v>
                </c:pt>
                <c:pt idx="200">
                  <c:v>-12.396675074448922</c:v>
                </c:pt>
                <c:pt idx="201">
                  <c:v>-12.941469190712439</c:v>
                </c:pt>
                <c:pt idx="202">
                  <c:v>-13.494473894459304</c:v>
                </c:pt>
                <c:pt idx="203">
                  <c:v>-14.056110353001543</c:v>
                </c:pt>
                <c:pt idx="204">
                  <c:v>-14.626829838301092</c:v>
                </c:pt>
                <c:pt idx="205">
                  <c:v>-15.207116771515075</c:v>
                </c:pt>
                <c:pt idx="206">
                  <c:v>-15.797492163222046</c:v>
                </c:pt>
                <c:pt idx="207">
                  <c:v>-16.398517513045078</c:v>
                </c:pt>
                <c:pt idx="208">
                  <c:v>-17.010799244730208</c:v>
                </c:pt>
                <c:pt idx="209">
                  <c:v>-17.634993767897271</c:v>
                </c:pt>
                <c:pt idx="210">
                  <c:v>-18.271813276404458</c:v>
                </c:pt>
                <c:pt idx="211">
                  <c:v>-18.922032416529987</c:v>
                </c:pt>
                <c:pt idx="212">
                  <c:v>-19.586495987249236</c:v>
                </c:pt>
                <c:pt idx="213">
                  <c:v>-20.266127871476272</c:v>
                </c:pt>
                <c:pt idx="214">
                  <c:v>-20.961941443491895</c:v>
                </c:pt>
                <c:pt idx="215">
                  <c:v>-21.675051756946914</c:v>
                </c:pt>
                <c:pt idx="216">
                  <c:v>-22.406689893944076</c:v>
                </c:pt>
                <c:pt idx="217">
                  <c:v>-23.158219954437641</c:v>
                </c:pt>
                <c:pt idx="218">
                  <c:v>-23.931159294426209</c:v>
                </c:pt>
                <c:pt idx="219">
                  <c:v>-24.727202792198739</c:v>
                </c:pt>
                <c:pt idx="220">
                  <c:v>-25.548252149927521</c:v>
                </c:pt>
                <c:pt idx="221">
                  <c:v>-26.396451545768087</c:v>
                </c:pt>
                <c:pt idx="222">
                  <c:v>-27.274231372292832</c:v>
                </c:pt>
                <c:pt idx="223">
                  <c:v>-28.184362379410032</c:v>
                </c:pt>
                <c:pt idx="224">
                  <c:v>-29.130023357508549</c:v>
                </c:pt>
                <c:pt idx="225">
                  <c:v>-30.114886662349676</c:v>
                </c:pt>
                <c:pt idx="226">
                  <c:v>-31.143227573894166</c:v>
                </c:pt>
                <c:pt idx="227">
                  <c:v>-32.220065979342593</c:v>
                </c:pt>
                <c:pt idx="228">
                  <c:v>-33.351352638911749</c:v>
                </c:pt>
                <c:pt idx="229">
                  <c:v>-34.544218109501685</c:v>
                </c:pt>
                <c:pt idx="230">
                  <c:v>-35.807311614802614</c:v>
                </c:pt>
                <c:pt idx="231">
                  <c:v>-37.151272175997804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97A-4183-A75D-A78F129E02C4}"/>
            </c:ext>
          </c:extLst>
        </c:ser>
        <c:ser>
          <c:idx val="1"/>
          <c:order val="1"/>
          <c:tx>
            <c:v>Linear Interp</c:v>
          </c:tx>
          <c:spPr>
            <a:ln w="25400" cap="flat" cmpd="dbl" algn="ctr">
              <a:solidFill>
                <a:schemeClr val="accent2">
                  <a:alpha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'Vadc v Temp'!$H$99:$H$130</c:f>
              <c:numCache>
                <c:formatCode>General</c:formatCode>
                <c:ptCount val="32"/>
                <c:pt idx="0">
                  <c:v>0.15625</c:v>
                </c:pt>
                <c:pt idx="1">
                  <c:v>0.3125</c:v>
                </c:pt>
                <c:pt idx="2">
                  <c:v>0.46875</c:v>
                </c:pt>
                <c:pt idx="3">
                  <c:v>0.625</c:v>
                </c:pt>
                <c:pt idx="4">
                  <c:v>0.78125</c:v>
                </c:pt>
                <c:pt idx="5">
                  <c:v>0.9375</c:v>
                </c:pt>
                <c:pt idx="6">
                  <c:v>1.09375</c:v>
                </c:pt>
                <c:pt idx="7">
                  <c:v>1.25</c:v>
                </c:pt>
                <c:pt idx="8">
                  <c:v>1.40625</c:v>
                </c:pt>
                <c:pt idx="9">
                  <c:v>1.5625</c:v>
                </c:pt>
                <c:pt idx="10">
                  <c:v>1.71875</c:v>
                </c:pt>
                <c:pt idx="11">
                  <c:v>1.875</c:v>
                </c:pt>
                <c:pt idx="12">
                  <c:v>2.03125</c:v>
                </c:pt>
                <c:pt idx="13">
                  <c:v>2.1875</c:v>
                </c:pt>
                <c:pt idx="14">
                  <c:v>2.34375</c:v>
                </c:pt>
                <c:pt idx="15">
                  <c:v>2.5</c:v>
                </c:pt>
                <c:pt idx="16">
                  <c:v>2.65625</c:v>
                </c:pt>
                <c:pt idx="17">
                  <c:v>2.8125</c:v>
                </c:pt>
                <c:pt idx="18">
                  <c:v>2.96875</c:v>
                </c:pt>
                <c:pt idx="19">
                  <c:v>3.125</c:v>
                </c:pt>
                <c:pt idx="20">
                  <c:v>3.28125</c:v>
                </c:pt>
                <c:pt idx="21">
                  <c:v>3.4375</c:v>
                </c:pt>
                <c:pt idx="22">
                  <c:v>3.59375</c:v>
                </c:pt>
                <c:pt idx="23">
                  <c:v>3.75</c:v>
                </c:pt>
                <c:pt idx="24">
                  <c:v>3.90625</c:v>
                </c:pt>
                <c:pt idx="25">
                  <c:v>4.0625</c:v>
                </c:pt>
                <c:pt idx="26">
                  <c:v>4.21875</c:v>
                </c:pt>
                <c:pt idx="27">
                  <c:v>4.375</c:v>
                </c:pt>
                <c:pt idx="28">
                  <c:v>4.53125</c:v>
                </c:pt>
                <c:pt idx="29">
                  <c:v>4.6875</c:v>
                </c:pt>
                <c:pt idx="30">
                  <c:v>4.84375</c:v>
                </c:pt>
                <c:pt idx="31">
                  <c:v>4.9999999989999999</c:v>
                </c:pt>
              </c:numCache>
            </c:numRef>
          </c:xVal>
          <c:yVal>
            <c:numRef>
              <c:f>'Vadc v Temp'!$M$99:$M$130</c:f>
              <c:numCache>
                <c:formatCode>General</c:formatCode>
                <c:ptCount val="32"/>
                <c:pt idx="0">
                  <c:v>142.42617194985803</c:v>
                </c:pt>
                <c:pt idx="1">
                  <c:v>109.70562463570826</c:v>
                </c:pt>
                <c:pt idx="2">
                  <c:v>92.284573398780481</c:v>
                </c:pt>
                <c:pt idx="3">
                  <c:v>80.460779341683747</c:v>
                </c:pt>
                <c:pt idx="4">
                  <c:v>71.493213168429406</c:v>
                </c:pt>
                <c:pt idx="5">
                  <c:v>64.23631142266828</c:v>
                </c:pt>
                <c:pt idx="6">
                  <c:v>58.106176428943797</c:v>
                </c:pt>
                <c:pt idx="7">
                  <c:v>52.765978302369774</c:v>
                </c:pt>
                <c:pt idx="8">
                  <c:v>48.003951328331709</c:v>
                </c:pt>
                <c:pt idx="9">
                  <c:v>43.678100577016721</c:v>
                </c:pt>
                <c:pt idx="10">
                  <c:v>39.688216270992882</c:v>
                </c:pt>
                <c:pt idx="11">
                  <c:v>35.960476028929463</c:v>
                </c:pt>
                <c:pt idx="12">
                  <c:v>32.438389321642205</c:v>
                </c:pt>
                <c:pt idx="13">
                  <c:v>29.077163304956969</c:v>
                </c:pt>
                <c:pt idx="14">
                  <c:v>25.840012931288356</c:v>
                </c:pt>
                <c:pt idx="15">
                  <c:v>22.695616610431557</c:v>
                </c:pt>
                <c:pt idx="16">
                  <c:v>19.61625709758664</c:v>
                </c:pt>
                <c:pt idx="17">
                  <c:v>16.576362487413917</c:v>
                </c:pt>
                <c:pt idx="18">
                  <c:v>13.551252263769811</c:v>
                </c:pt>
                <c:pt idx="19">
                  <c:v>10.515933311201763</c:v>
                </c:pt>
                <c:pt idx="20">
                  <c:v>7.4437940835304062</c:v>
                </c:pt>
                <c:pt idx="21">
                  <c:v>4.3050107452968973</c:v>
                </c:pt>
                <c:pt idx="22">
                  <c:v>1.0643899504796082</c:v>
                </c:pt>
                <c:pt idx="23">
                  <c:v>-2.3218168500181946</c:v>
                </c:pt>
                <c:pt idx="24">
                  <c:v>-5.9109949896071043</c:v>
                </c:pt>
                <c:pt idx="25">
                  <c:v>-9.7829128565426231</c:v>
                </c:pt>
                <c:pt idx="26">
                  <c:v>-14.056110353001543</c:v>
                </c:pt>
                <c:pt idx="27">
                  <c:v>-18.922032416529987</c:v>
                </c:pt>
                <c:pt idx="28">
                  <c:v>-24.727202792198739</c:v>
                </c:pt>
                <c:pt idx="29">
                  <c:v>-32.220065979342593</c:v>
                </c:pt>
                <c:pt idx="30">
                  <c:v>-43.666223203570127</c:v>
                </c:pt>
                <c:pt idx="31">
                  <c:v>-171.93095038731636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97A-4183-A75D-A78F129E02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86711040"/>
        <c:axId val="1586711456"/>
      </c:scatterChart>
      <c:valAx>
        <c:axId val="1586711040"/>
        <c:scaling>
          <c:orientation val="minMax"/>
          <c:max val="0.65000000000000013"/>
          <c:min val="0.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711456"/>
        <c:crosses val="autoZero"/>
        <c:crossBetween val="midCat"/>
        <c:majorUnit val="0.28125"/>
      </c:valAx>
      <c:valAx>
        <c:axId val="1586711456"/>
        <c:scaling>
          <c:orientation val="minMax"/>
          <c:max val="110"/>
          <c:min val="8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86711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b="0" kern="1200" cap="none" spc="0" normalizeH="0" baseline="0"/>
  </cs:categoryAxis>
  <cs:chartArea mods="allowNoFillOverride allowNoLineOverride"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dk1">
          <a:lumMod val="15000"/>
          <a:lumOff val="8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5400" cap="flat" cmpd="dbl" algn="ctr">
        <a:solidFill>
          <a:schemeClr val="phClr">
            <a:alpha val="50000"/>
          </a:schemeClr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ln w="34925" cap="flat" cmpd="dbl" algn="ctr">
        <a:solidFill>
          <a:schemeClr val="phClr">
            <a:lumMod val="75000"/>
            <a:alpha val="70000"/>
          </a:schemeClr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ajor">
      <a:schemeClr val="tx1">
        <a:lumMod val="65000"/>
        <a:lumOff val="35000"/>
      </a:schemeClr>
    </cs:fontRef>
    <cs:defRPr sz="2000" kern="1200" spc="0" normalizeH="0" baseline="0"/>
  </cs:title>
  <cs:trendline>
    <cs:lnRef idx="0">
      <cs:styleClr val="0"/>
    </cs:lnRef>
    <cs:fillRef idx="0"/>
    <cs:effectRef idx="0"/>
    <cs:fontRef idx="minor">
      <a:schemeClr val="tx1"/>
    </cs:fontRef>
    <cs:spPr>
      <a:ln w="38100" cap="rnd" cmpd="sng" algn="ctr">
        <a:solidFill>
          <a:schemeClr val="phClr">
            <a:lumMod val="75000"/>
            <a:alpha val="25000"/>
          </a:schemeClr>
        </a:solidFill>
        <a:round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b="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9.png"/><Relationship Id="rId2" Type="http://schemas.openxmlformats.org/officeDocument/2006/relationships/image" Target="../media/image8.png"/><Relationship Id="rId1" Type="http://schemas.openxmlformats.org/officeDocument/2006/relationships/image" Target="../media/image7.png"/><Relationship Id="rId6" Type="http://schemas.openxmlformats.org/officeDocument/2006/relationships/chart" Target="../charts/chart1.xml"/><Relationship Id="rId5" Type="http://schemas.openxmlformats.org/officeDocument/2006/relationships/image" Target="../media/image11.png"/><Relationship Id="rId4" Type="http://schemas.openxmlformats.org/officeDocument/2006/relationships/image" Target="../media/image10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12.png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image" Target="../media/image1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0</xdr:rowOff>
    </xdr:from>
    <xdr:to>
      <xdr:col>5</xdr:col>
      <xdr:colOff>114826</xdr:colOff>
      <xdr:row>11</xdr:row>
      <xdr:rowOff>133395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F3135D-CB7E-4F82-8303-74CCFC81D4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00"/>
          <a:ext cx="3772426" cy="3238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4</xdr:col>
      <xdr:colOff>95604</xdr:colOff>
      <xdr:row>19</xdr:row>
      <xdr:rowOff>28632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671DE6-C49D-4A72-B4F8-C43A7D31D0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3238500"/>
          <a:ext cx="2534004" cy="40963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25</xdr:row>
      <xdr:rowOff>0</xdr:rowOff>
    </xdr:from>
    <xdr:to>
      <xdr:col>3</xdr:col>
      <xdr:colOff>543256</xdr:colOff>
      <xdr:row>27</xdr:row>
      <xdr:rowOff>66737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EE678A3-4994-4A56-A6AD-99B19E5382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4762500"/>
          <a:ext cx="2372056" cy="44773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4</xdr:col>
      <xdr:colOff>333762</xdr:colOff>
      <xdr:row>33</xdr:row>
      <xdr:rowOff>57211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3914A4C-A5E4-46ED-BE21-C74126A06A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5905500"/>
          <a:ext cx="2772162" cy="438211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38</xdr:row>
      <xdr:rowOff>0</xdr:rowOff>
    </xdr:from>
    <xdr:to>
      <xdr:col>3</xdr:col>
      <xdr:colOff>590884</xdr:colOff>
      <xdr:row>39</xdr:row>
      <xdr:rowOff>57185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3B69AE7-FFAB-4EC9-86D1-C804B2EC7F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38175" y="7315200"/>
          <a:ext cx="2391109" cy="24768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43</xdr:row>
      <xdr:rowOff>0</xdr:rowOff>
    </xdr:from>
    <xdr:to>
      <xdr:col>3</xdr:col>
      <xdr:colOff>171729</xdr:colOff>
      <xdr:row>44</xdr:row>
      <xdr:rowOff>76237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C57DF0D2-DEA0-4F15-82A9-BFEF389FDF1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7810500"/>
          <a:ext cx="2000529" cy="26673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31</xdr:row>
      <xdr:rowOff>0</xdr:rowOff>
    </xdr:from>
    <xdr:to>
      <xdr:col>0</xdr:col>
      <xdr:colOff>304800</xdr:colOff>
      <xdr:row>32</xdr:row>
      <xdr:rowOff>114300</xdr:rowOff>
    </xdr:to>
    <xdr:sp macro="" textlink="">
      <xdr:nvSpPr>
        <xdr:cNvPr id="2049" name="AutoShape 1" descr="{\displaystyle R=\exp \left({\sqrt[{3}]{y-x/2}}-{\sqrt[{3}]{y+x/2}}\right),}">
          <a:extLst>
            <a:ext uri="{FF2B5EF4-FFF2-40B4-BE49-F238E27FC236}">
              <a16:creationId xmlns:a16="http://schemas.microsoft.com/office/drawing/2014/main" id="{F6B10E5E-9B9C-4945-B8D6-EA7F406C94BF}"/>
            </a:ext>
          </a:extLst>
        </xdr:cNvPr>
        <xdr:cNvSpPr>
          <a:spLocks noChangeAspect="1" noChangeArrowheads="1"/>
        </xdr:cNvSpPr>
      </xdr:nvSpPr>
      <xdr:spPr bwMode="auto">
        <a:xfrm>
          <a:off x="0" y="6010275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16</xdr:col>
      <xdr:colOff>571500</xdr:colOff>
      <xdr:row>32</xdr:row>
      <xdr:rowOff>133350</xdr:rowOff>
    </xdr:from>
    <xdr:to>
      <xdr:col>21</xdr:col>
      <xdr:colOff>429030</xdr:colOff>
      <xdr:row>35</xdr:row>
      <xdr:rowOff>9587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5BF3169-3771-4904-A29A-D2653D5D81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725275" y="6410325"/>
          <a:ext cx="2905530" cy="44773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32</xdr:row>
      <xdr:rowOff>0</xdr:rowOff>
    </xdr:from>
    <xdr:to>
      <xdr:col>2</xdr:col>
      <xdr:colOff>381190</xdr:colOff>
      <xdr:row>34</xdr:row>
      <xdr:rowOff>76264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B7BF1EE-20CD-4BBD-B7AC-E1106FB0D8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6276975"/>
          <a:ext cx="1362265" cy="457264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31</xdr:row>
      <xdr:rowOff>161925</xdr:rowOff>
    </xdr:from>
    <xdr:to>
      <xdr:col>7</xdr:col>
      <xdr:colOff>47854</xdr:colOff>
      <xdr:row>34</xdr:row>
      <xdr:rowOff>142952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193CAE9-2EDC-4082-90E0-CC9591225F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57675" y="6248400"/>
          <a:ext cx="1638529" cy="552527"/>
        </a:xfrm>
        <a:prstGeom prst="rect">
          <a:avLst/>
        </a:prstGeom>
      </xdr:spPr>
    </xdr:pic>
    <xdr:clientData/>
  </xdr:twoCellAnchor>
  <xdr:twoCellAnchor editAs="oneCell">
    <xdr:from>
      <xdr:col>11</xdr:col>
      <xdr:colOff>28575</xdr:colOff>
      <xdr:row>33</xdr:row>
      <xdr:rowOff>19050</xdr:rowOff>
    </xdr:from>
    <xdr:to>
      <xdr:col>11</xdr:col>
      <xdr:colOff>752576</xdr:colOff>
      <xdr:row>35</xdr:row>
      <xdr:rowOff>47682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EA3EC0C-3673-431D-8C3C-958BD66BBF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134350" y="6486525"/>
          <a:ext cx="724001" cy="409632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33</xdr:row>
      <xdr:rowOff>0</xdr:rowOff>
    </xdr:from>
    <xdr:to>
      <xdr:col>14</xdr:col>
      <xdr:colOff>790685</xdr:colOff>
      <xdr:row>35</xdr:row>
      <xdr:rowOff>66737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AE891A5-D587-4500-9D15-BF6C0C9402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1020425" y="6467475"/>
          <a:ext cx="790685" cy="447737"/>
        </a:xfrm>
        <a:prstGeom prst="rect">
          <a:avLst/>
        </a:prstGeom>
      </xdr:spPr>
    </xdr:pic>
    <xdr:clientData/>
  </xdr:twoCellAnchor>
  <xdr:twoCellAnchor>
    <xdr:from>
      <xdr:col>7</xdr:col>
      <xdr:colOff>657224</xdr:colOff>
      <xdr:row>0</xdr:row>
      <xdr:rowOff>252412</xdr:rowOff>
    </xdr:from>
    <xdr:to>
      <xdr:col>19</xdr:col>
      <xdr:colOff>9524</xdr:colOff>
      <xdr:row>28</xdr:row>
      <xdr:rowOff>38100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9D31F29-4E6D-4304-A841-1954829142A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28576</xdr:colOff>
      <xdr:row>0</xdr:row>
      <xdr:rowOff>28575</xdr:rowOff>
    </xdr:from>
    <xdr:to>
      <xdr:col>31</xdr:col>
      <xdr:colOff>571500</xdr:colOff>
      <xdr:row>42</xdr:row>
      <xdr:rowOff>171451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21989A-84B8-43C3-BA08-93656F682F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247650</xdr:colOff>
      <xdr:row>1</xdr:row>
      <xdr:rowOff>228600</xdr:rowOff>
    </xdr:from>
    <xdr:to>
      <xdr:col>4</xdr:col>
      <xdr:colOff>414106</xdr:colOff>
      <xdr:row>15</xdr:row>
      <xdr:rowOff>209550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556FDF-D187-4876-B46B-49F950014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7650" y="495300"/>
          <a:ext cx="2604856" cy="37147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6</xdr:row>
      <xdr:rowOff>19051</xdr:rowOff>
    </xdr:from>
    <xdr:to>
      <xdr:col>4</xdr:col>
      <xdr:colOff>276225</xdr:colOff>
      <xdr:row>22</xdr:row>
      <xdr:rowOff>174109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CFF24FB-EC64-42DD-8CC3-83F1C4FE1D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1238251"/>
          <a:ext cx="2295525" cy="3203058"/>
        </a:xfrm>
        <a:prstGeom prst="rect">
          <a:avLst/>
        </a:prstGeom>
      </xdr:spPr>
    </xdr:pic>
    <xdr:clientData/>
  </xdr:twoCellAnchor>
  <xdr:twoCellAnchor>
    <xdr:from>
      <xdr:col>9</xdr:col>
      <xdr:colOff>9524</xdr:colOff>
      <xdr:row>6</xdr:row>
      <xdr:rowOff>161924</xdr:rowOff>
    </xdr:from>
    <xdr:to>
      <xdr:col>22</xdr:col>
      <xdr:colOff>609599</xdr:colOff>
      <xdr:row>32</xdr:row>
      <xdr:rowOff>19049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2EA4865D-86C9-4EEE-A99A-A170AA02CB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604836</xdr:colOff>
      <xdr:row>32</xdr:row>
      <xdr:rowOff>171449</xdr:rowOff>
    </xdr:from>
    <xdr:to>
      <xdr:col>23</xdr:col>
      <xdr:colOff>9525</xdr:colOff>
      <xdr:row>61</xdr:row>
      <xdr:rowOff>47625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19E02B6-F208-4614-A6D7-0D96A7348F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176212</xdr:colOff>
      <xdr:row>6</xdr:row>
      <xdr:rowOff>23812</xdr:rowOff>
    </xdr:from>
    <xdr:to>
      <xdr:col>30</xdr:col>
      <xdr:colOff>19050</xdr:colOff>
      <xdr:row>45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1C4D0B-E593-4150-94B5-A06A92F152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171450</xdr:colOff>
      <xdr:row>48</xdr:row>
      <xdr:rowOff>142875</xdr:rowOff>
    </xdr:from>
    <xdr:to>
      <xdr:col>30</xdr:col>
      <xdr:colOff>14288</xdr:colOff>
      <xdr:row>87</xdr:row>
      <xdr:rowOff>138113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8F473A0-50DE-4C8C-B141-ADB6A7958A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en.wikipedia.org/wiki/Steinhart%E2%80%93Hart_equatio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en.wikipedia.org/wiki/Steinhart%E2%80%93Hart_equation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5C369-131E-4454-A998-2A67C87D403C}">
  <dimension ref="A1:P39"/>
  <sheetViews>
    <sheetView tabSelected="1" workbookViewId="0">
      <selection activeCell="F6" sqref="F6"/>
    </sheetView>
  </sheetViews>
  <sheetFormatPr defaultRowHeight="15" x14ac:dyDescent="0.25"/>
  <cols>
    <col min="2" max="2" width="18.140625" bestFit="1" customWidth="1"/>
    <col min="3" max="3" width="9.7109375" bestFit="1" customWidth="1"/>
  </cols>
  <sheetData>
    <row r="1" spans="1:16" ht="21" x14ac:dyDescent="0.35">
      <c r="A1" s="8" t="s">
        <v>72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21" x14ac:dyDescent="0.35">
      <c r="A2" s="8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25">
      <c r="A3" s="1" t="s">
        <v>87</v>
      </c>
      <c r="B3" s="1" t="s">
        <v>86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25">
      <c r="A4" s="1" t="s">
        <v>88</v>
      </c>
      <c r="B4" s="36">
        <v>38915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25">
      <c r="A5" s="1" t="s">
        <v>89</v>
      </c>
      <c r="B5" s="38" t="s">
        <v>90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25">
      <c r="A6" s="1"/>
      <c r="B6" s="36" t="s">
        <v>91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25">
      <c r="A7" s="1" t="s">
        <v>89</v>
      </c>
      <c r="B7" s="38" t="s">
        <v>95</v>
      </c>
      <c r="C7" s="35">
        <v>41253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25">
      <c r="A8" s="1"/>
      <c r="B8" s="36" t="s">
        <v>92</v>
      </c>
      <c r="C8" s="1" t="s">
        <v>93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25">
      <c r="A9" s="1"/>
      <c r="B9" s="36"/>
      <c r="C9" s="1" t="s">
        <v>94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25">
      <c r="A10" s="1"/>
      <c r="B10" s="36" t="s">
        <v>96</v>
      </c>
      <c r="C10" s="1" t="s">
        <v>97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25">
      <c r="A11" s="1" t="s">
        <v>89</v>
      </c>
      <c r="B11" s="37">
        <v>0.3</v>
      </c>
      <c r="C11" s="35">
        <v>44896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 t="s">
        <v>96</v>
      </c>
      <c r="C12" s="1" t="s">
        <v>98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25">
      <c r="A15" s="1" t="s">
        <v>73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25">
      <c r="A16" s="1" t="s">
        <v>74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1" t="s">
        <v>75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/>
      <c r="B19" s="1" t="s">
        <v>77</v>
      </c>
      <c r="C19" s="1" t="s">
        <v>76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25">
      <c r="A20" s="1"/>
      <c r="B20" s="1" t="s">
        <v>78</v>
      </c>
      <c r="C20" s="1" t="s">
        <v>79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25">
      <c r="A21" s="1"/>
      <c r="B21" s="1" t="s">
        <v>80</v>
      </c>
      <c r="C21" s="1" t="s">
        <v>81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1"/>
      <c r="B22" s="1" t="s">
        <v>82</v>
      </c>
      <c r="C22" s="1" t="s">
        <v>83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/>
      <c r="B23" s="1" t="s">
        <v>84</v>
      </c>
      <c r="C23" s="1" t="s">
        <v>85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E00F0-D031-4661-A903-E7C4C3DBB6F7}">
  <dimension ref="A1:L48"/>
  <sheetViews>
    <sheetView workbookViewId="0"/>
  </sheetViews>
  <sheetFormatPr defaultRowHeight="15" x14ac:dyDescent="0.25"/>
  <cols>
    <col min="3" max="3" width="18.28515625" customWidth="1"/>
    <col min="11" max="11" width="10.7109375" bestFit="1" customWidth="1"/>
  </cols>
  <sheetData>
    <row r="1" spans="1:12" ht="26.25" x14ac:dyDescent="0.4">
      <c r="A1" s="22" t="s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8" t="s">
        <v>62</v>
      </c>
      <c r="K2" s="18" t="s">
        <v>63</v>
      </c>
      <c r="L2" s="1"/>
    </row>
    <row r="3" spans="1:12" x14ac:dyDescent="0.25">
      <c r="A3" s="1" t="s">
        <v>6</v>
      </c>
      <c r="B3" s="1"/>
      <c r="C3" s="1"/>
      <c r="D3" s="1"/>
      <c r="E3" s="1"/>
      <c r="F3" s="1"/>
      <c r="G3" s="1"/>
      <c r="H3" s="1"/>
      <c r="I3" s="1"/>
      <c r="J3" s="17" t="s">
        <v>39</v>
      </c>
      <c r="K3" s="17" t="s">
        <v>11</v>
      </c>
      <c r="L3" s="1"/>
    </row>
    <row r="4" spans="1:12" x14ac:dyDescent="0.25">
      <c r="A4" s="1"/>
      <c r="B4" s="1"/>
      <c r="C4" s="1" t="s">
        <v>10</v>
      </c>
      <c r="D4" s="1"/>
      <c r="E4" s="1" t="s">
        <v>11</v>
      </c>
      <c r="F4" s="1"/>
      <c r="G4" s="1"/>
      <c r="H4" s="1"/>
      <c r="I4" s="1"/>
      <c r="J4" s="17">
        <v>99</v>
      </c>
      <c r="K4" s="17">
        <v>190</v>
      </c>
      <c r="L4" s="1"/>
    </row>
    <row r="5" spans="1:12" x14ac:dyDescent="0.25">
      <c r="A5" s="1"/>
      <c r="B5" s="1" t="s">
        <v>0</v>
      </c>
      <c r="C5" s="16">
        <v>-18</v>
      </c>
      <c r="D5" s="1" t="s">
        <v>3</v>
      </c>
      <c r="E5" s="16">
        <v>14650</v>
      </c>
      <c r="F5" s="1"/>
      <c r="G5" s="1"/>
      <c r="H5" s="1"/>
      <c r="I5" s="1"/>
      <c r="J5" s="17">
        <v>71</v>
      </c>
      <c r="K5" s="17">
        <v>400</v>
      </c>
      <c r="L5" s="1"/>
    </row>
    <row r="6" spans="1:12" x14ac:dyDescent="0.25">
      <c r="A6" s="1"/>
      <c r="B6" s="1" t="s">
        <v>1</v>
      </c>
      <c r="C6" s="16">
        <v>21</v>
      </c>
      <c r="D6" s="1" t="s">
        <v>4</v>
      </c>
      <c r="E6" s="16">
        <v>2350</v>
      </c>
      <c r="F6" s="1"/>
      <c r="G6" s="1"/>
      <c r="H6" s="1"/>
      <c r="I6" s="1"/>
      <c r="J6" s="17">
        <v>38</v>
      </c>
      <c r="K6" s="17">
        <v>1250</v>
      </c>
      <c r="L6" s="1"/>
    </row>
    <row r="7" spans="1:12" x14ac:dyDescent="0.25">
      <c r="A7" s="1"/>
      <c r="B7" s="1" t="s">
        <v>2</v>
      </c>
      <c r="C7" s="16">
        <v>99</v>
      </c>
      <c r="D7" s="1" t="s">
        <v>5</v>
      </c>
      <c r="E7" s="16">
        <v>190</v>
      </c>
      <c r="F7" s="1"/>
      <c r="G7" s="1"/>
      <c r="H7" s="1"/>
      <c r="I7" s="1"/>
      <c r="J7" s="17">
        <v>21</v>
      </c>
      <c r="K7" s="17">
        <v>2350</v>
      </c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7">
        <v>4</v>
      </c>
      <c r="K8" s="17">
        <v>4780</v>
      </c>
      <c r="L8" s="1"/>
    </row>
    <row r="9" spans="1:12" x14ac:dyDescent="0.25">
      <c r="A9" s="6" t="s">
        <v>38</v>
      </c>
      <c r="B9" s="1"/>
      <c r="C9" s="1"/>
      <c r="D9" s="1"/>
      <c r="E9" s="1"/>
      <c r="F9" s="1"/>
      <c r="G9" s="1"/>
      <c r="H9" s="1"/>
      <c r="I9" s="1"/>
      <c r="J9" s="17">
        <v>-7</v>
      </c>
      <c r="K9" s="17">
        <v>8100</v>
      </c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7">
        <v>-18</v>
      </c>
      <c r="K10" s="17">
        <v>14650</v>
      </c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 t="s">
        <v>7</v>
      </c>
      <c r="C14" s="1">
        <f>LN($E$5)</f>
        <v>9.5921956144452132</v>
      </c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 t="s">
        <v>8</v>
      </c>
      <c r="C15" s="1">
        <f>LN($E$6)</f>
        <v>7.7621706071382048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 t="s">
        <v>9</v>
      </c>
      <c r="C16" s="1">
        <f>LN($E$7)</f>
        <v>5.2470240721604862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 t="s">
        <v>12</v>
      </c>
      <c r="C22" s="1">
        <f>1/($C$5+273)</f>
        <v>3.9215686274509803E-3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 t="s">
        <v>13</v>
      </c>
      <c r="C23" s="1">
        <f>1/($C$6+273)</f>
        <v>3.4013605442176869E-3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1"/>
      <c r="B24" s="1" t="s">
        <v>14</v>
      </c>
      <c r="C24" s="1">
        <f>1/($C$7+273)</f>
        <v>2.6881720430107529E-3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1"/>
      <c r="B29" s="1" t="s">
        <v>15</v>
      </c>
      <c r="C29" s="1">
        <f>($C$23-$C$22)/($C$15-$C$14)</f>
        <v>2.8426282764234509E-4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1"/>
      <c r="B30" s="1" t="s">
        <v>16</v>
      </c>
      <c r="C30" s="1">
        <f>($C$24-$C$22)/($C$16-$C$14)</f>
        <v>2.8385452045736665E-4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1"/>
      <c r="B35" s="1" t="s">
        <v>21</v>
      </c>
      <c r="C35" s="1">
        <f>(($C$30-$C$29)/($C$16-$C$15))</f>
        <v>1.6233932269956331E-7</v>
      </c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1"/>
      <c r="B36" s="1" t="s">
        <v>22</v>
      </c>
      <c r="C36" s="1">
        <f>1/($C$14+$C$15+$C$16)</f>
        <v>4.4245065768224061E-2</v>
      </c>
      <c r="D36" s="1"/>
      <c r="E36" s="1"/>
      <c r="F36" s="1"/>
      <c r="G36" s="1"/>
      <c r="H36" s="1"/>
      <c r="I36" s="1"/>
      <c r="J36" s="1"/>
      <c r="K36" s="1"/>
      <c r="L36" s="1"/>
    </row>
    <row r="37" spans="1:12" x14ac:dyDescent="0.25">
      <c r="A37" s="1"/>
      <c r="B37" s="3" t="s">
        <v>17</v>
      </c>
      <c r="C37" s="3">
        <f>$C$35*$C$36</f>
        <v>7.1827140096111277E-9</v>
      </c>
      <c r="D37" s="1"/>
      <c r="E37" s="1"/>
      <c r="F37" s="1"/>
      <c r="G37" s="1"/>
      <c r="H37" s="1"/>
      <c r="I37" s="1"/>
      <c r="J37" s="1"/>
      <c r="K37" s="1"/>
      <c r="L37" s="1"/>
    </row>
    <row r="38" spans="1:12" x14ac:dyDescent="0.25">
      <c r="A38" s="1"/>
      <c r="B38" s="1"/>
      <c r="C38" s="2"/>
      <c r="D38" s="1"/>
      <c r="E38" s="1"/>
      <c r="F38" s="1"/>
      <c r="G38" s="1"/>
      <c r="H38" s="1"/>
      <c r="I38" s="1"/>
      <c r="J38" s="1"/>
      <c r="K38" s="1"/>
      <c r="L38" s="1"/>
    </row>
    <row r="39" spans="1:12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1:1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1:12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1:12" x14ac:dyDescent="0.25">
      <c r="A42" s="1"/>
      <c r="B42" s="3" t="s">
        <v>18</v>
      </c>
      <c r="C42" s="3">
        <f xml:space="preserve"> $C$29-($C$37*(($C$14*$C$14)+($C$14+$C$15)+($C$15*$C$15)))</f>
        <v>2.8304452531741401E-4</v>
      </c>
      <c r="D42" s="1"/>
      <c r="E42" s="1"/>
      <c r="F42" s="1"/>
      <c r="G42" s="1"/>
      <c r="H42" s="1"/>
      <c r="I42" s="1"/>
      <c r="J42" s="1"/>
      <c r="K42" s="1"/>
      <c r="L42" s="1"/>
    </row>
    <row r="43" spans="1:12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1:12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1:12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1:12" x14ac:dyDescent="0.25">
      <c r="A46" s="1"/>
      <c r="B46" s="3" t="s">
        <v>19</v>
      </c>
      <c r="C46" s="3">
        <f xml:space="preserve"> $C$22-($C$42+$C$14*$C$14*$C$37)*$C$14</f>
        <v>1.2002108532982833E-3</v>
      </c>
      <c r="D46" s="1"/>
      <c r="E46" s="1"/>
      <c r="F46" s="1"/>
      <c r="G46" s="1"/>
      <c r="H46" s="1"/>
      <c r="I46" s="1"/>
      <c r="J46" s="1"/>
      <c r="K46" s="1"/>
      <c r="L46" s="1"/>
    </row>
    <row r="47" spans="1:12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1:12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</sheetData>
  <hyperlinks>
    <hyperlink ref="A9" r:id="rId1" display="https://en.wikipedia.org/wiki/Steinhart%E2%80%93Hart_equation" xr:uid="{59173233-F3AC-41C9-AB2F-89A4A9DF5021}"/>
  </hyperlinks>
  <pageMargins left="0.7" right="0.7" top="0.75" bottom="0.75" header="0.3" footer="0.3"/>
  <pageSetup paperSize="9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C0047-7A06-43CD-B029-1427EB935821}">
  <dimension ref="A1:W55"/>
  <sheetViews>
    <sheetView workbookViewId="0">
      <selection activeCell="A24" sqref="A24"/>
    </sheetView>
  </sheetViews>
  <sheetFormatPr defaultRowHeight="15" x14ac:dyDescent="0.25"/>
  <cols>
    <col min="2" max="2" width="14.7109375" customWidth="1"/>
    <col min="3" max="3" width="27.28515625" style="5" customWidth="1"/>
    <col min="4" max="4" width="11.28515625" bestFit="1" customWidth="1"/>
    <col min="7" max="7" width="14.7109375" style="5" customWidth="1"/>
    <col min="8" max="8" width="10.5703125" bestFit="1" customWidth="1"/>
    <col min="12" max="12" width="15" style="4" customWidth="1"/>
    <col min="13" max="13" width="12.5703125" bestFit="1" customWidth="1"/>
    <col min="15" max="15" width="13.7109375" style="4" bestFit="1" customWidth="1"/>
    <col min="16" max="16" width="12.5703125" bestFit="1" customWidth="1"/>
  </cols>
  <sheetData>
    <row r="1" spans="1:15" ht="21" x14ac:dyDescent="0.35">
      <c r="A1" s="21" t="s">
        <v>49</v>
      </c>
      <c r="B1" s="1"/>
      <c r="C1" s="7"/>
      <c r="D1" s="1"/>
      <c r="E1" s="1"/>
      <c r="F1" s="1"/>
    </row>
    <row r="2" spans="1:15" x14ac:dyDescent="0.25">
      <c r="A2" s="1"/>
      <c r="B2" s="1"/>
      <c r="C2" s="7"/>
      <c r="D2" s="1"/>
      <c r="E2" s="1"/>
      <c r="F2" s="1"/>
    </row>
    <row r="3" spans="1:15" x14ac:dyDescent="0.25">
      <c r="A3" s="1" t="s">
        <v>24</v>
      </c>
      <c r="B3" s="1" t="s">
        <v>19</v>
      </c>
      <c r="C3" s="19">
        <f>'Calc Coeffs'!C46</f>
        <v>1.2002108532982833E-3</v>
      </c>
      <c r="D3" s="1"/>
      <c r="E3" s="1"/>
      <c r="F3" s="1"/>
    </row>
    <row r="4" spans="1:15" x14ac:dyDescent="0.25">
      <c r="A4" s="1"/>
      <c r="B4" s="1" t="s">
        <v>25</v>
      </c>
      <c r="C4" s="19">
        <f>'Calc Coeffs'!C42</f>
        <v>2.8304452531741401E-4</v>
      </c>
      <c r="D4" s="1"/>
      <c r="E4" s="1"/>
      <c r="F4" s="1"/>
    </row>
    <row r="5" spans="1:15" x14ac:dyDescent="0.25">
      <c r="A5" s="1"/>
      <c r="B5" s="1" t="s">
        <v>26</v>
      </c>
      <c r="C5" s="19">
        <f>'Calc Coeffs'!C37</f>
        <v>7.1827140096111277E-9</v>
      </c>
      <c r="D5" s="1"/>
      <c r="E5" s="1"/>
      <c r="F5" s="1"/>
    </row>
    <row r="6" spans="1:15" x14ac:dyDescent="0.25">
      <c r="A6" s="1"/>
      <c r="B6" s="1"/>
      <c r="C6" s="7"/>
      <c r="D6" s="1"/>
      <c r="E6" s="1"/>
      <c r="F6" s="1"/>
    </row>
    <row r="7" spans="1:15" x14ac:dyDescent="0.25">
      <c r="A7" s="1" t="s">
        <v>23</v>
      </c>
      <c r="B7" s="1" t="s">
        <v>28</v>
      </c>
      <c r="C7" s="7"/>
      <c r="D7" s="1"/>
      <c r="E7" s="1"/>
      <c r="F7" s="1"/>
    </row>
    <row r="8" spans="1:15" x14ac:dyDescent="0.25">
      <c r="A8" s="1">
        <v>-40</v>
      </c>
      <c r="B8" s="7">
        <f>T37</f>
        <v>53637.96001411006</v>
      </c>
      <c r="C8" s="1"/>
      <c r="D8" s="1"/>
      <c r="E8" s="1"/>
      <c r="F8" s="7"/>
      <c r="G8"/>
      <c r="K8" s="4"/>
      <c r="L8"/>
      <c r="N8" s="4"/>
      <c r="O8"/>
    </row>
    <row r="9" spans="1:15" x14ac:dyDescent="0.25">
      <c r="A9" s="1">
        <f>A8+10</f>
        <v>-30</v>
      </c>
      <c r="B9" s="7">
        <f t="shared" ref="B9:B24" si="0">T38</f>
        <v>28891.110996823834</v>
      </c>
      <c r="C9" s="1"/>
      <c r="D9" s="1"/>
      <c r="E9" s="1"/>
      <c r="F9" s="7"/>
      <c r="G9"/>
      <c r="K9" s="4"/>
      <c r="L9"/>
      <c r="N9" s="4"/>
      <c r="O9"/>
    </row>
    <row r="10" spans="1:15" x14ac:dyDescent="0.25">
      <c r="A10" s="1">
        <f t="shared" ref="A10:A24" si="1">A9+10</f>
        <v>-20</v>
      </c>
      <c r="B10" s="7">
        <f t="shared" si="0"/>
        <v>16333.123931368953</v>
      </c>
      <c r="C10" s="1"/>
      <c r="D10" s="1"/>
      <c r="E10" s="1"/>
      <c r="F10" s="7"/>
      <c r="G10"/>
      <c r="K10" s="4"/>
      <c r="L10"/>
      <c r="N10" s="4"/>
      <c r="O10"/>
    </row>
    <row r="11" spans="1:15" x14ac:dyDescent="0.25">
      <c r="A11" s="1">
        <f t="shared" si="1"/>
        <v>-10</v>
      </c>
      <c r="B11" s="7">
        <f t="shared" si="0"/>
        <v>9638.8635516081667</v>
      </c>
      <c r="C11" s="1"/>
      <c r="D11" s="1"/>
      <c r="E11" s="1"/>
      <c r="F11" s="7"/>
      <c r="G11"/>
      <c r="K11" s="4"/>
      <c r="L11"/>
      <c r="N11" s="4"/>
      <c r="O11"/>
    </row>
    <row r="12" spans="1:15" x14ac:dyDescent="0.25">
      <c r="A12" s="1">
        <f t="shared" si="1"/>
        <v>0</v>
      </c>
      <c r="B12" s="7">
        <f t="shared" si="0"/>
        <v>5910.3358564891287</v>
      </c>
      <c r="C12" s="1"/>
      <c r="D12" s="1"/>
      <c r="E12" s="1"/>
      <c r="F12" s="7"/>
      <c r="G12"/>
      <c r="K12" s="4"/>
      <c r="L12"/>
      <c r="N12" s="4"/>
      <c r="O12"/>
    </row>
    <row r="13" spans="1:15" x14ac:dyDescent="0.25">
      <c r="A13" s="1">
        <f t="shared" si="1"/>
        <v>10</v>
      </c>
      <c r="B13" s="7">
        <f t="shared" si="0"/>
        <v>3750.4844499597707</v>
      </c>
      <c r="C13" s="1"/>
      <c r="D13" s="1"/>
      <c r="E13" s="1"/>
      <c r="F13" s="7"/>
      <c r="G13"/>
      <c r="K13" s="4"/>
      <c r="L13"/>
      <c r="N13" s="4"/>
      <c r="O13"/>
    </row>
    <row r="14" spans="1:15" x14ac:dyDescent="0.25">
      <c r="A14" s="1">
        <f t="shared" si="1"/>
        <v>20</v>
      </c>
      <c r="B14" s="7">
        <f t="shared" si="0"/>
        <v>2454.3954256785642</v>
      </c>
      <c r="C14" s="1"/>
      <c r="D14" s="1"/>
      <c r="E14" s="1"/>
      <c r="F14" s="7"/>
      <c r="G14"/>
      <c r="K14" s="4"/>
      <c r="L14"/>
      <c r="N14" s="4"/>
      <c r="O14"/>
    </row>
    <row r="15" spans="1:15" x14ac:dyDescent="0.25">
      <c r="A15" s="1">
        <f t="shared" si="1"/>
        <v>30</v>
      </c>
      <c r="B15" s="7">
        <f t="shared" si="0"/>
        <v>1651.477951581089</v>
      </c>
      <c r="C15" s="1"/>
      <c r="D15" s="1"/>
      <c r="E15" s="1"/>
      <c r="F15" s="7"/>
      <c r="G15"/>
      <c r="K15" s="4"/>
      <c r="L15"/>
      <c r="N15" s="4"/>
      <c r="O15"/>
    </row>
    <row r="16" spans="1:15" x14ac:dyDescent="0.25">
      <c r="A16" s="1">
        <f t="shared" si="1"/>
        <v>40</v>
      </c>
      <c r="B16" s="7">
        <f t="shared" si="0"/>
        <v>1139.5319622827255</v>
      </c>
      <c r="C16" s="1"/>
      <c r="D16" s="1"/>
      <c r="E16" s="1"/>
      <c r="F16" s="7"/>
      <c r="G16"/>
      <c r="K16" s="4"/>
      <c r="L16"/>
      <c r="N16" s="4"/>
      <c r="O16"/>
    </row>
    <row r="17" spans="1:23" x14ac:dyDescent="0.25">
      <c r="A17" s="1">
        <f t="shared" si="1"/>
        <v>50</v>
      </c>
      <c r="B17" s="7">
        <f t="shared" si="0"/>
        <v>804.45216350045143</v>
      </c>
      <c r="C17" s="1"/>
      <c r="D17" s="1"/>
      <c r="E17" s="1"/>
      <c r="F17" s="7"/>
      <c r="G17"/>
      <c r="K17" s="4"/>
      <c r="L17"/>
      <c r="N17" s="4"/>
      <c r="O17"/>
    </row>
    <row r="18" spans="1:23" x14ac:dyDescent="0.25">
      <c r="A18" s="1">
        <f t="shared" si="1"/>
        <v>60</v>
      </c>
      <c r="B18" s="7">
        <f t="shared" si="0"/>
        <v>579.83949265862248</v>
      </c>
      <c r="C18" s="1"/>
      <c r="D18" s="1"/>
      <c r="E18" s="1"/>
      <c r="F18" s="7"/>
      <c r="G18"/>
      <c r="K18" s="4"/>
      <c r="L18"/>
      <c r="N18" s="4"/>
      <c r="O18"/>
    </row>
    <row r="19" spans="1:23" x14ac:dyDescent="0.25">
      <c r="A19" s="1">
        <f t="shared" si="1"/>
        <v>70</v>
      </c>
      <c r="B19" s="7">
        <f t="shared" si="0"/>
        <v>425.95655182248879</v>
      </c>
      <c r="C19" s="1"/>
      <c r="D19" s="1"/>
      <c r="E19" s="1"/>
      <c r="F19" s="7"/>
      <c r="G19"/>
      <c r="K19" s="4"/>
      <c r="L19"/>
      <c r="N19" s="4"/>
      <c r="O19"/>
    </row>
    <row r="20" spans="1:23" x14ac:dyDescent="0.25">
      <c r="A20" s="1">
        <f t="shared" si="1"/>
        <v>80</v>
      </c>
      <c r="B20" s="7">
        <f t="shared" si="0"/>
        <v>318.40272243716515</v>
      </c>
      <c r="C20" s="1"/>
      <c r="D20" s="1"/>
      <c r="E20" s="1"/>
      <c r="F20" s="7"/>
      <c r="G20"/>
      <c r="K20" s="4"/>
      <c r="L20"/>
      <c r="N20" s="4"/>
      <c r="O20"/>
    </row>
    <row r="21" spans="1:23" x14ac:dyDescent="0.25">
      <c r="A21" s="1">
        <f t="shared" si="1"/>
        <v>90</v>
      </c>
      <c r="B21" s="7">
        <f t="shared" si="0"/>
        <v>241.83668428608658</v>
      </c>
      <c r="C21" s="1"/>
      <c r="D21" s="1"/>
      <c r="E21" s="1"/>
      <c r="F21" s="7"/>
      <c r="G21"/>
      <c r="K21" s="4"/>
      <c r="L21"/>
      <c r="N21" s="4"/>
      <c r="O21"/>
    </row>
    <row r="22" spans="1:23" x14ac:dyDescent="0.25">
      <c r="A22" s="1">
        <f t="shared" si="1"/>
        <v>100</v>
      </c>
      <c r="B22" s="7">
        <f t="shared" si="0"/>
        <v>186.40064105226671</v>
      </c>
      <c r="C22" s="1"/>
      <c r="D22" s="1"/>
      <c r="E22" s="1"/>
      <c r="F22" s="7"/>
      <c r="G22"/>
      <c r="K22" s="4"/>
      <c r="L22"/>
      <c r="N22" s="4"/>
      <c r="O22"/>
    </row>
    <row r="23" spans="1:23" x14ac:dyDescent="0.25">
      <c r="A23" s="1">
        <f t="shared" si="1"/>
        <v>110</v>
      </c>
      <c r="B23" s="7">
        <f t="shared" si="0"/>
        <v>145.63162737498035</v>
      </c>
      <c r="C23" s="1"/>
      <c r="D23" s="1"/>
      <c r="E23" s="1"/>
      <c r="F23" s="7"/>
      <c r="G23"/>
      <c r="K23" s="4"/>
      <c r="L23"/>
      <c r="N23" s="4"/>
      <c r="O23"/>
    </row>
    <row r="24" spans="1:23" x14ac:dyDescent="0.25">
      <c r="A24" s="1">
        <f t="shared" si="1"/>
        <v>120</v>
      </c>
      <c r="B24" s="7">
        <f t="shared" si="0"/>
        <v>115.21274087772865</v>
      </c>
      <c r="C24" s="1"/>
      <c r="D24" s="1"/>
      <c r="E24" s="1"/>
      <c r="F24" s="7"/>
      <c r="G24"/>
      <c r="K24" s="4"/>
      <c r="L24"/>
      <c r="N24" s="4"/>
      <c r="O24"/>
    </row>
    <row r="25" spans="1:23" x14ac:dyDescent="0.25">
      <c r="A25" s="1"/>
      <c r="B25" s="1"/>
      <c r="C25" s="7"/>
      <c r="D25" s="1"/>
      <c r="E25" s="1"/>
      <c r="F25" s="1"/>
    </row>
    <row r="26" spans="1:23" x14ac:dyDescent="0.25">
      <c r="A26" s="1"/>
      <c r="B26" s="1"/>
      <c r="C26" s="7"/>
      <c r="D26" s="1"/>
      <c r="E26" s="1"/>
      <c r="F26" s="1"/>
    </row>
    <row r="30" spans="1:23" ht="23.25" x14ac:dyDescent="0.35">
      <c r="A30" s="15" t="s">
        <v>27</v>
      </c>
      <c r="B30" s="12"/>
      <c r="C30" s="13"/>
      <c r="D30" s="12"/>
      <c r="E30" s="12"/>
      <c r="F30" s="12"/>
      <c r="G30" s="13"/>
      <c r="H30" s="12"/>
      <c r="I30" s="12"/>
      <c r="J30" s="12"/>
      <c r="K30" s="12"/>
      <c r="L30" s="14"/>
      <c r="M30" s="12"/>
      <c r="N30" s="12"/>
      <c r="O30" s="14"/>
      <c r="P30" s="12"/>
      <c r="Q30" s="12"/>
      <c r="R30" s="12"/>
      <c r="S30" s="12"/>
      <c r="T30" s="12"/>
      <c r="U30" s="12"/>
      <c r="V30" s="12"/>
      <c r="W30" s="12"/>
    </row>
    <row r="31" spans="1:23" x14ac:dyDescent="0.25">
      <c r="A31" s="12"/>
      <c r="B31" s="12" t="s">
        <v>38</v>
      </c>
      <c r="C31" s="13"/>
      <c r="D31" s="12"/>
      <c r="E31" s="12"/>
      <c r="F31" s="12"/>
      <c r="G31" s="13"/>
      <c r="H31" s="12"/>
      <c r="I31" s="12"/>
      <c r="J31" s="12"/>
      <c r="K31" s="12"/>
      <c r="L31" s="14"/>
      <c r="M31" s="12"/>
      <c r="N31" s="12"/>
      <c r="O31" s="14"/>
      <c r="P31" s="12"/>
      <c r="Q31" s="12"/>
      <c r="R31" s="12"/>
      <c r="S31" s="12"/>
      <c r="T31" s="12"/>
      <c r="U31" s="12"/>
      <c r="V31" s="12"/>
      <c r="W31" s="12"/>
    </row>
    <row r="32" spans="1:23" x14ac:dyDescent="0.25">
      <c r="A32" s="12"/>
      <c r="B32" s="12"/>
      <c r="C32" s="13"/>
      <c r="D32" s="12"/>
      <c r="E32" s="12"/>
      <c r="F32" s="12"/>
      <c r="G32" s="13"/>
      <c r="H32" s="12"/>
      <c r="I32" s="12"/>
      <c r="J32" s="12"/>
      <c r="K32" s="12"/>
      <c r="L32" s="14"/>
      <c r="M32" s="12"/>
      <c r="N32" s="12"/>
      <c r="O32" s="14"/>
      <c r="P32" s="12"/>
      <c r="Q32" s="12"/>
      <c r="R32" s="12"/>
      <c r="S32" s="12"/>
      <c r="T32" s="12"/>
      <c r="U32" s="12"/>
      <c r="V32" s="12"/>
      <c r="W32" s="12"/>
    </row>
    <row r="33" spans="1:23" x14ac:dyDescent="0.25">
      <c r="A33" s="12"/>
      <c r="B33" s="12"/>
      <c r="C33" s="13"/>
      <c r="D33" s="12"/>
      <c r="E33" s="12"/>
      <c r="F33" s="12"/>
      <c r="G33" s="13"/>
      <c r="H33" s="12"/>
      <c r="I33" s="12"/>
      <c r="J33" s="12"/>
      <c r="K33" s="12"/>
      <c r="L33" s="14"/>
      <c r="M33" s="12"/>
      <c r="N33" s="12"/>
      <c r="O33" s="14"/>
      <c r="P33" s="12"/>
      <c r="Q33" s="12"/>
      <c r="R33" s="12"/>
      <c r="S33" s="12"/>
      <c r="T33" s="12"/>
      <c r="U33" s="12"/>
      <c r="V33" s="12"/>
      <c r="W33" s="12"/>
    </row>
    <row r="34" spans="1:23" x14ac:dyDescent="0.25">
      <c r="A34" s="12"/>
      <c r="B34" s="12"/>
      <c r="C34" s="13"/>
      <c r="D34" s="12"/>
      <c r="E34" s="12"/>
      <c r="F34" s="12"/>
      <c r="G34" s="13"/>
      <c r="H34" s="12"/>
      <c r="I34" s="12"/>
      <c r="J34" s="12"/>
      <c r="K34" s="12" t="s">
        <v>30</v>
      </c>
      <c r="L34" s="14"/>
      <c r="M34" s="12"/>
      <c r="N34" s="12" t="s">
        <v>22</v>
      </c>
      <c r="O34" s="14"/>
      <c r="P34" s="12"/>
      <c r="Q34" s="12"/>
      <c r="R34" s="12"/>
      <c r="S34" s="12"/>
      <c r="T34" s="12"/>
      <c r="U34" s="12"/>
      <c r="V34" s="12"/>
      <c r="W34" s="12"/>
    </row>
    <row r="35" spans="1:23" x14ac:dyDescent="0.25">
      <c r="A35" s="12"/>
      <c r="B35" s="12"/>
      <c r="C35" s="13"/>
      <c r="D35" s="12"/>
      <c r="E35" s="12"/>
      <c r="F35" s="12"/>
      <c r="G35" s="13"/>
      <c r="H35" s="12"/>
      <c r="I35" s="12"/>
      <c r="J35" s="12"/>
      <c r="K35" s="12"/>
      <c r="L35" s="14"/>
      <c r="M35" s="12"/>
      <c r="N35" s="12"/>
      <c r="O35" s="14"/>
      <c r="P35" s="12"/>
      <c r="Q35" s="12"/>
      <c r="R35" s="12"/>
      <c r="S35" s="12"/>
      <c r="T35" s="12"/>
      <c r="U35" s="12"/>
      <c r="V35" s="12"/>
      <c r="W35" s="12"/>
    </row>
    <row r="36" spans="1:23" x14ac:dyDescent="0.25">
      <c r="A36" s="12" t="s">
        <v>33</v>
      </c>
      <c r="B36" s="12" t="s">
        <v>35</v>
      </c>
      <c r="C36" s="12" t="s">
        <v>37</v>
      </c>
      <c r="D36" s="13" t="s">
        <v>34</v>
      </c>
      <c r="E36" s="12" t="s">
        <v>36</v>
      </c>
      <c r="F36" s="12"/>
      <c r="G36" s="12"/>
      <c r="H36" s="13"/>
      <c r="I36" s="12"/>
      <c r="J36" s="12"/>
      <c r="K36" s="12"/>
      <c r="L36" s="12"/>
      <c r="M36" s="14"/>
      <c r="N36" s="12"/>
      <c r="O36" s="12"/>
      <c r="P36" s="14"/>
      <c r="Q36" s="12"/>
      <c r="R36" s="12"/>
      <c r="S36" s="12"/>
      <c r="T36" s="12"/>
      <c r="U36" s="12"/>
      <c r="V36" s="12"/>
      <c r="W36" s="12"/>
    </row>
    <row r="37" spans="1:23" x14ac:dyDescent="0.25">
      <c r="A37" s="12">
        <f t="shared" ref="A37:A53" si="2">A8+273</f>
        <v>233</v>
      </c>
      <c r="B37" s="12">
        <f>1/$C$5</f>
        <v>139223140.25894788</v>
      </c>
      <c r="C37" s="12">
        <f>1/A37</f>
        <v>4.2918454935622317E-3</v>
      </c>
      <c r="D37" s="14">
        <f>$C$3-C37</f>
        <v>-3.0916346402639484E-3</v>
      </c>
      <c r="E37" s="12">
        <f t="shared" ref="E37:E53" si="3">B37*D37</f>
        <v>-430427.08315088955</v>
      </c>
      <c r="F37" s="12"/>
      <c r="G37" s="12" t="s">
        <v>29</v>
      </c>
      <c r="H37" s="13">
        <f>SQRT((($C$4/(3*$C$5))*($C$4/(3*$C$5)))*(($C$4/(3*$C$5)))+(E37*E37)/4)</f>
        <v>1520758.8957773785</v>
      </c>
      <c r="I37" s="12"/>
      <c r="J37" s="12"/>
      <c r="K37" s="12"/>
      <c r="L37" s="12" t="s">
        <v>30</v>
      </c>
      <c r="M37" s="14">
        <f>(H37-(E37/2))^(1/3)</f>
        <v>120.18426407238528</v>
      </c>
      <c r="N37" s="12"/>
      <c r="O37" s="12" t="s">
        <v>31</v>
      </c>
      <c r="P37" s="14">
        <f>(H37+(E37/2))^(1/3)</f>
        <v>109.29425176676972</v>
      </c>
      <c r="Q37" s="12"/>
      <c r="R37" s="12"/>
      <c r="S37" s="12" t="s">
        <v>32</v>
      </c>
      <c r="T37" s="12">
        <f>EXP(M37-P37)</f>
        <v>53637.96001411006</v>
      </c>
      <c r="U37" s="12"/>
      <c r="V37" s="12"/>
      <c r="W37" s="12"/>
    </row>
    <row r="38" spans="1:23" x14ac:dyDescent="0.25">
      <c r="A38" s="12">
        <f t="shared" si="2"/>
        <v>243</v>
      </c>
      <c r="B38" s="12">
        <f t="shared" ref="B38:B53" si="4">1/$C$5</f>
        <v>139223140.25894788</v>
      </c>
      <c r="C38" s="12">
        <f t="shared" ref="C38:C53" si="5">1/A38</f>
        <v>4.11522633744856E-3</v>
      </c>
      <c r="D38" s="14">
        <f t="shared" ref="D38:D53" si="6">$C$3-C38</f>
        <v>-2.9150154841502767E-3</v>
      </c>
      <c r="E38" s="12">
        <f t="shared" si="3"/>
        <v>-405837.60960685881</v>
      </c>
      <c r="F38" s="12"/>
      <c r="G38" s="12"/>
      <c r="H38" s="13">
        <f t="shared" ref="H38:H53" si="7">SQRT((($C$4/(3*$C$5))*($C$4/(3*$C$5)))*(($C$4/(3*$C$5)))+(E38*E38)/4)</f>
        <v>1519067.7377758499</v>
      </c>
      <c r="I38" s="12"/>
      <c r="J38" s="12"/>
      <c r="K38" s="12"/>
      <c r="L38" s="12"/>
      <c r="M38" s="14">
        <f t="shared" ref="M38:M53" si="8">(H38-(E38/2))^(1/3)</f>
        <v>119.86063781089892</v>
      </c>
      <c r="N38" s="12"/>
      <c r="O38" s="12"/>
      <c r="P38" s="14">
        <f t="shared" ref="P38:P53" si="9">(H38+(E38/2))^(1/3)</f>
        <v>109.58934856207478</v>
      </c>
      <c r="Q38" s="12"/>
      <c r="R38" s="12"/>
      <c r="S38" s="12"/>
      <c r="T38" s="12">
        <f t="shared" ref="T38:T53" si="10">EXP(M38-P38)</f>
        <v>28891.110996823834</v>
      </c>
      <c r="U38" s="12"/>
      <c r="V38" s="12"/>
      <c r="W38" s="12"/>
    </row>
    <row r="39" spans="1:23" x14ac:dyDescent="0.25">
      <c r="A39" s="12">
        <f t="shared" si="2"/>
        <v>253</v>
      </c>
      <c r="B39" s="12">
        <f t="shared" si="4"/>
        <v>139223140.25894788</v>
      </c>
      <c r="C39" s="12">
        <f t="shared" si="5"/>
        <v>3.952569169960474E-3</v>
      </c>
      <c r="D39" s="14">
        <f t="shared" si="6"/>
        <v>-2.7523583166621907E-3</v>
      </c>
      <c r="E39" s="12">
        <f t="shared" si="3"/>
        <v>-383191.96796354186</v>
      </c>
      <c r="F39" s="12"/>
      <c r="G39" s="12"/>
      <c r="H39" s="13">
        <f t="shared" si="7"/>
        <v>1517596.7091709606</v>
      </c>
      <c r="I39" s="12"/>
      <c r="J39" s="12"/>
      <c r="K39" s="12"/>
      <c r="L39" s="12"/>
      <c r="M39" s="14">
        <f t="shared" si="8"/>
        <v>119.56305660982218</v>
      </c>
      <c r="N39" s="12"/>
      <c r="O39" s="12"/>
      <c r="P39" s="14">
        <f t="shared" si="9"/>
        <v>109.86210614200814</v>
      </c>
      <c r="Q39" s="12"/>
      <c r="R39" s="12"/>
      <c r="S39" s="12"/>
      <c r="T39" s="12">
        <f t="shared" si="10"/>
        <v>16333.123931368953</v>
      </c>
      <c r="U39" s="12"/>
      <c r="V39" s="12"/>
      <c r="W39" s="12"/>
    </row>
    <row r="40" spans="1:23" x14ac:dyDescent="0.25">
      <c r="A40" s="12">
        <f t="shared" si="2"/>
        <v>263</v>
      </c>
      <c r="B40" s="12">
        <f t="shared" si="4"/>
        <v>139223140.25894788</v>
      </c>
      <c r="C40" s="12">
        <f t="shared" si="5"/>
        <v>3.8022813688212928E-3</v>
      </c>
      <c r="D40" s="14">
        <f t="shared" si="6"/>
        <v>-2.6020705155230094E-3</v>
      </c>
      <c r="E40" s="12">
        <f t="shared" si="3"/>
        <v>-362268.42834633274</v>
      </c>
      <c r="F40" s="12"/>
      <c r="G40" s="12"/>
      <c r="H40" s="13">
        <f t="shared" si="7"/>
        <v>1516311.430462989</v>
      </c>
      <c r="I40" s="12"/>
      <c r="J40" s="12"/>
      <c r="K40" s="12"/>
      <c r="L40" s="12"/>
      <c r="M40" s="14">
        <f t="shared" si="8"/>
        <v>119.28851314641241</v>
      </c>
      <c r="N40" s="12"/>
      <c r="O40" s="12"/>
      <c r="P40" s="14">
        <f t="shared" si="9"/>
        <v>110.11495465459458</v>
      </c>
      <c r="Q40" s="12"/>
      <c r="R40" s="12"/>
      <c r="S40" s="12"/>
      <c r="T40" s="12">
        <f t="shared" si="10"/>
        <v>9638.8635516081667</v>
      </c>
      <c r="U40" s="12"/>
      <c r="V40" s="12"/>
      <c r="W40" s="12"/>
    </row>
    <row r="41" spans="1:23" x14ac:dyDescent="0.25">
      <c r="A41" s="12">
        <f t="shared" si="2"/>
        <v>273</v>
      </c>
      <c r="B41" s="12">
        <f t="shared" si="4"/>
        <v>139223140.25894788</v>
      </c>
      <c r="C41" s="12">
        <f t="shared" si="5"/>
        <v>3.663003663003663E-3</v>
      </c>
      <c r="D41" s="14">
        <f t="shared" si="6"/>
        <v>-2.4627928097053797E-3</v>
      </c>
      <c r="E41" s="12">
        <f t="shared" si="3"/>
        <v>-342877.74877434043</v>
      </c>
      <c r="F41" s="12"/>
      <c r="G41" s="12"/>
      <c r="H41" s="13">
        <f t="shared" si="7"/>
        <v>1515183.8298568679</v>
      </c>
      <c r="I41" s="12"/>
      <c r="J41" s="12"/>
      <c r="K41" s="12"/>
      <c r="L41" s="12"/>
      <c r="M41" s="14">
        <f t="shared" si="8"/>
        <v>119.03444391084543</v>
      </c>
      <c r="N41" s="12"/>
      <c r="O41" s="12"/>
      <c r="P41" s="14">
        <f t="shared" si="9"/>
        <v>110.3499859735508</v>
      </c>
      <c r="Q41" s="12"/>
      <c r="R41" s="12"/>
      <c r="S41" s="12"/>
      <c r="T41" s="12">
        <f t="shared" si="10"/>
        <v>5910.3358564891287</v>
      </c>
      <c r="U41" s="12"/>
      <c r="V41" s="12"/>
      <c r="W41" s="12"/>
    </row>
    <row r="42" spans="1:23" x14ac:dyDescent="0.25">
      <c r="A42" s="12">
        <f t="shared" si="2"/>
        <v>283</v>
      </c>
      <c r="B42" s="12">
        <f t="shared" si="4"/>
        <v>139223140.25894788</v>
      </c>
      <c r="C42" s="12">
        <f t="shared" si="5"/>
        <v>3.5335689045936395E-3</v>
      </c>
      <c r="D42" s="14">
        <f t="shared" si="6"/>
        <v>-2.3333580512953562E-3</v>
      </c>
      <c r="E42" s="12">
        <f t="shared" si="3"/>
        <v>-324857.43524983869</v>
      </c>
      <c r="F42" s="12"/>
      <c r="G42" s="12"/>
      <c r="H42" s="13">
        <f t="shared" si="7"/>
        <v>1514190.8198499493</v>
      </c>
      <c r="I42" s="12"/>
      <c r="J42" s="12"/>
      <c r="K42" s="12"/>
      <c r="L42" s="12"/>
      <c r="M42" s="14">
        <f t="shared" si="8"/>
        <v>118.79865057292629</v>
      </c>
      <c r="N42" s="12"/>
      <c r="O42" s="12"/>
      <c r="P42" s="14">
        <f t="shared" si="9"/>
        <v>110.56901027564977</v>
      </c>
      <c r="Q42" s="12"/>
      <c r="R42" s="12"/>
      <c r="S42" s="12"/>
      <c r="T42" s="12">
        <f t="shared" si="10"/>
        <v>3750.4844499597707</v>
      </c>
      <c r="U42" s="12"/>
      <c r="V42" s="12"/>
      <c r="W42" s="12"/>
    </row>
    <row r="43" spans="1:23" x14ac:dyDescent="0.25">
      <c r="A43" s="12">
        <f t="shared" si="2"/>
        <v>293</v>
      </c>
      <c r="B43" s="12">
        <f t="shared" si="4"/>
        <v>139223140.25894788</v>
      </c>
      <c r="C43" s="12">
        <f t="shared" si="5"/>
        <v>3.4129692832764505E-3</v>
      </c>
      <c r="D43" s="14">
        <f t="shared" si="6"/>
        <v>-2.2127584299781672E-3</v>
      </c>
      <c r="E43" s="12">
        <f t="shared" si="3"/>
        <v>-308067.17725601967</v>
      </c>
      <c r="F43" s="12"/>
      <c r="G43" s="12"/>
      <c r="H43" s="13">
        <f t="shared" si="7"/>
        <v>1513313.2844967062</v>
      </c>
      <c r="I43" s="12"/>
      <c r="J43" s="12"/>
      <c r="K43" s="12"/>
      <c r="L43" s="12"/>
      <c r="M43" s="14">
        <f t="shared" si="8"/>
        <v>118.57923743453306</v>
      </c>
      <c r="N43" s="12"/>
      <c r="O43" s="12"/>
      <c r="P43" s="14">
        <f t="shared" si="9"/>
        <v>110.77360168708474</v>
      </c>
      <c r="Q43" s="12"/>
      <c r="R43" s="12"/>
      <c r="S43" s="12"/>
      <c r="T43" s="12">
        <f t="shared" si="10"/>
        <v>2454.3954256785642</v>
      </c>
      <c r="U43" s="12"/>
      <c r="V43" s="12"/>
      <c r="W43" s="12"/>
    </row>
    <row r="44" spans="1:23" x14ac:dyDescent="0.25">
      <c r="A44" s="12">
        <f t="shared" si="2"/>
        <v>303</v>
      </c>
      <c r="B44" s="12">
        <f t="shared" si="4"/>
        <v>139223140.25894788</v>
      </c>
      <c r="C44" s="12">
        <f t="shared" si="5"/>
        <v>3.3003300330033004E-3</v>
      </c>
      <c r="D44" s="14">
        <f t="shared" si="6"/>
        <v>-2.100119179705017E-3</v>
      </c>
      <c r="E44" s="12">
        <f t="shared" si="3"/>
        <v>-292385.18711657816</v>
      </c>
      <c r="F44" s="12"/>
      <c r="G44" s="12"/>
      <c r="H44" s="13">
        <f t="shared" si="7"/>
        <v>1512535.2971153716</v>
      </c>
      <c r="I44" s="12"/>
      <c r="J44" s="12"/>
      <c r="K44" s="12"/>
      <c r="L44" s="12"/>
      <c r="M44" s="14">
        <f t="shared" si="8"/>
        <v>118.37456126805871</v>
      </c>
      <c r="N44" s="12"/>
      <c r="O44" s="12"/>
      <c r="P44" s="14">
        <f t="shared" si="9"/>
        <v>110.96513537385826</v>
      </c>
      <c r="Q44" s="12"/>
      <c r="R44" s="12"/>
      <c r="S44" s="12"/>
      <c r="T44" s="12">
        <f t="shared" si="10"/>
        <v>1651.477951581089</v>
      </c>
      <c r="U44" s="12"/>
      <c r="V44" s="12"/>
      <c r="W44" s="12"/>
    </row>
    <row r="45" spans="1:23" x14ac:dyDescent="0.25">
      <c r="A45" s="12">
        <f t="shared" si="2"/>
        <v>313</v>
      </c>
      <c r="B45" s="12">
        <f t="shared" si="4"/>
        <v>139223140.25894788</v>
      </c>
      <c r="C45" s="12">
        <f t="shared" si="5"/>
        <v>3.1948881789137379E-3</v>
      </c>
      <c r="D45" s="14">
        <f t="shared" si="6"/>
        <v>-1.9946773256154546E-3</v>
      </c>
      <c r="E45" s="12">
        <f t="shared" si="3"/>
        <v>-277705.24107550347</v>
      </c>
      <c r="F45" s="12"/>
      <c r="G45" s="12"/>
      <c r="H45" s="13">
        <f t="shared" si="7"/>
        <v>1511843.5106977134</v>
      </c>
      <c r="I45" s="12"/>
      <c r="J45" s="12"/>
      <c r="K45" s="12"/>
      <c r="L45" s="12"/>
      <c r="M45" s="14">
        <f t="shared" si="8"/>
        <v>118.18319077972617</v>
      </c>
      <c r="N45" s="12"/>
      <c r="O45" s="12"/>
      <c r="P45" s="14">
        <f t="shared" si="9"/>
        <v>111.14481788204134</v>
      </c>
      <c r="Q45" s="12"/>
      <c r="R45" s="12"/>
      <c r="S45" s="12"/>
      <c r="T45" s="12">
        <f t="shared" si="10"/>
        <v>1139.5319622827255</v>
      </c>
      <c r="U45" s="12"/>
      <c r="V45" s="12"/>
      <c r="W45" s="12"/>
    </row>
    <row r="46" spans="1:23" x14ac:dyDescent="0.25">
      <c r="A46" s="12">
        <f t="shared" si="2"/>
        <v>323</v>
      </c>
      <c r="B46" s="12">
        <f t="shared" si="4"/>
        <v>139223140.25894788</v>
      </c>
      <c r="C46" s="12">
        <f t="shared" si="5"/>
        <v>3.0959752321981426E-3</v>
      </c>
      <c r="D46" s="14">
        <f t="shared" si="6"/>
        <v>-1.8957643788998593E-3</v>
      </c>
      <c r="E46" s="12">
        <f t="shared" si="3"/>
        <v>-263934.27002149232</v>
      </c>
      <c r="F46" s="12"/>
      <c r="G46" s="12"/>
      <c r="H46" s="13">
        <f t="shared" si="7"/>
        <v>1511226.6790033618</v>
      </c>
      <c r="I46" s="12"/>
      <c r="J46" s="12"/>
      <c r="K46" s="12"/>
      <c r="L46" s="12"/>
      <c r="M46" s="14">
        <f t="shared" si="8"/>
        <v>118.00387361635336</v>
      </c>
      <c r="N46" s="12"/>
      <c r="O46" s="12"/>
      <c r="P46" s="14">
        <f t="shared" si="9"/>
        <v>111.31371211284424</v>
      </c>
      <c r="Q46" s="12"/>
      <c r="R46" s="12"/>
      <c r="S46" s="12"/>
      <c r="T46" s="12">
        <f t="shared" si="10"/>
        <v>804.45216350045143</v>
      </c>
      <c r="U46" s="12"/>
      <c r="V46" s="12"/>
      <c r="W46" s="12"/>
    </row>
    <row r="47" spans="1:23" x14ac:dyDescent="0.25">
      <c r="A47" s="12">
        <f t="shared" si="2"/>
        <v>333</v>
      </c>
      <c r="B47" s="12">
        <f t="shared" si="4"/>
        <v>139223140.25894788</v>
      </c>
      <c r="C47" s="12">
        <f t="shared" si="5"/>
        <v>3.003003003003003E-3</v>
      </c>
      <c r="D47" s="14">
        <f t="shared" si="6"/>
        <v>-1.8027921497047197E-3</v>
      </c>
      <c r="E47" s="12">
        <f t="shared" si="3"/>
        <v>-250990.38431607035</v>
      </c>
      <c r="F47" s="12"/>
      <c r="G47" s="12"/>
      <c r="H47" s="13">
        <f t="shared" si="7"/>
        <v>1510675.2774383277</v>
      </c>
      <c r="I47" s="12"/>
      <c r="J47" s="12"/>
      <c r="K47" s="12"/>
      <c r="L47" s="12"/>
      <c r="M47" s="14">
        <f t="shared" si="8"/>
        <v>117.83550933173696</v>
      </c>
      <c r="N47" s="12"/>
      <c r="O47" s="12"/>
      <c r="P47" s="14">
        <f t="shared" si="9"/>
        <v>111.47275800329066</v>
      </c>
      <c r="Q47" s="12"/>
      <c r="R47" s="12"/>
      <c r="S47" s="12"/>
      <c r="T47" s="12">
        <f t="shared" si="10"/>
        <v>579.83949265862248</v>
      </c>
      <c r="U47" s="12"/>
      <c r="V47" s="12"/>
      <c r="W47" s="12"/>
    </row>
    <row r="48" spans="1:23" x14ac:dyDescent="0.25">
      <c r="A48" s="12">
        <f t="shared" si="2"/>
        <v>343</v>
      </c>
      <c r="B48" s="12">
        <f t="shared" si="4"/>
        <v>139223140.25894788</v>
      </c>
      <c r="C48" s="12">
        <f t="shared" si="5"/>
        <v>2.9154518950437317E-3</v>
      </c>
      <c r="D48" s="14">
        <f t="shared" si="6"/>
        <v>-1.7152410417454484E-3</v>
      </c>
      <c r="E48" s="12">
        <f t="shared" si="3"/>
        <v>-238801.24413283044</v>
      </c>
      <c r="F48" s="12"/>
      <c r="G48" s="12"/>
      <c r="H48" s="13">
        <f t="shared" si="7"/>
        <v>1510181.2007697728</v>
      </c>
      <c r="I48" s="12"/>
      <c r="J48" s="12"/>
      <c r="K48" s="12"/>
      <c r="L48" s="12"/>
      <c r="M48" s="14">
        <f t="shared" si="8"/>
        <v>117.67712709681072</v>
      </c>
      <c r="N48" s="12"/>
      <c r="O48" s="12"/>
      <c r="P48" s="14">
        <f t="shared" si="9"/>
        <v>111.62278974676981</v>
      </c>
      <c r="Q48" s="12"/>
      <c r="R48" s="12"/>
      <c r="S48" s="12"/>
      <c r="T48" s="12">
        <f t="shared" si="10"/>
        <v>425.95655182248879</v>
      </c>
      <c r="U48" s="12"/>
      <c r="V48" s="12"/>
      <c r="W48" s="12"/>
    </row>
    <row r="49" spans="1:23" x14ac:dyDescent="0.25">
      <c r="A49" s="12">
        <f t="shared" si="2"/>
        <v>353</v>
      </c>
      <c r="B49" s="12">
        <f t="shared" si="4"/>
        <v>139223140.25894788</v>
      </c>
      <c r="C49" s="12">
        <f t="shared" si="5"/>
        <v>2.8328611898016999E-3</v>
      </c>
      <c r="D49" s="14">
        <f t="shared" si="6"/>
        <v>-1.6326503365034165E-3</v>
      </c>
      <c r="E49" s="12">
        <f t="shared" si="3"/>
        <v>-227302.7067928336</v>
      </c>
      <c r="F49" s="12"/>
      <c r="G49" s="12"/>
      <c r="H49" s="13">
        <f t="shared" si="7"/>
        <v>1509737.5204774581</v>
      </c>
      <c r="I49" s="12"/>
      <c r="J49" s="12"/>
      <c r="K49" s="12"/>
      <c r="L49" s="12"/>
      <c r="M49" s="14">
        <f t="shared" si="8"/>
        <v>117.52786721248818</v>
      </c>
      <c r="N49" s="12"/>
      <c r="O49" s="12"/>
      <c r="P49" s="14">
        <f t="shared" si="9"/>
        <v>111.76455020818652</v>
      </c>
      <c r="Q49" s="12"/>
      <c r="R49" s="12"/>
      <c r="S49" s="12"/>
      <c r="T49" s="12">
        <f t="shared" si="10"/>
        <v>318.40272243716515</v>
      </c>
      <c r="U49" s="12"/>
      <c r="V49" s="12"/>
      <c r="W49" s="12"/>
    </row>
    <row r="50" spans="1:23" x14ac:dyDescent="0.25">
      <c r="A50" s="12">
        <f t="shared" si="2"/>
        <v>363</v>
      </c>
      <c r="B50" s="12">
        <f t="shared" si="4"/>
        <v>139223140.25894788</v>
      </c>
      <c r="C50" s="12">
        <f t="shared" si="5"/>
        <v>2.7548209366391185E-3</v>
      </c>
      <c r="D50" s="14">
        <f t="shared" si="6"/>
        <v>-1.5546100833408352E-3</v>
      </c>
      <c r="E50" s="12">
        <f t="shared" si="3"/>
        <v>-216437.69768093576</v>
      </c>
      <c r="F50" s="12"/>
      <c r="G50" s="12"/>
      <c r="H50" s="13">
        <f t="shared" si="7"/>
        <v>1509338.2887387909</v>
      </c>
      <c r="I50" s="12"/>
      <c r="J50" s="12"/>
      <c r="K50" s="12"/>
      <c r="L50" s="12"/>
      <c r="M50" s="14">
        <f t="shared" si="8"/>
        <v>117.38696569107799</v>
      </c>
      <c r="N50" s="12"/>
      <c r="O50" s="12"/>
      <c r="P50" s="14">
        <f t="shared" si="9"/>
        <v>111.89870305106264</v>
      </c>
      <c r="Q50" s="12"/>
      <c r="R50" s="12"/>
      <c r="S50" s="12"/>
      <c r="T50" s="12">
        <f t="shared" si="10"/>
        <v>241.83668428608658</v>
      </c>
      <c r="U50" s="12"/>
      <c r="V50" s="12"/>
      <c r="W50" s="12"/>
    </row>
    <row r="51" spans="1:23" x14ac:dyDescent="0.25">
      <c r="A51" s="12">
        <f t="shared" si="2"/>
        <v>373</v>
      </c>
      <c r="B51" s="12">
        <f t="shared" si="4"/>
        <v>139223140.25894788</v>
      </c>
      <c r="C51" s="12">
        <f t="shared" si="5"/>
        <v>2.6809651474530832E-3</v>
      </c>
      <c r="D51" s="14">
        <f t="shared" si="6"/>
        <v>-1.4807542941547998E-3</v>
      </c>
      <c r="E51" s="12">
        <f t="shared" si="3"/>
        <v>-206155.26278415308</v>
      </c>
      <c r="F51" s="12"/>
      <c r="G51" s="12"/>
      <c r="H51" s="13">
        <f t="shared" si="7"/>
        <v>1508978.3791366883</v>
      </c>
      <c r="I51" s="12"/>
      <c r="J51" s="12"/>
      <c r="K51" s="12"/>
      <c r="L51" s="12"/>
      <c r="M51" s="14">
        <f t="shared" si="8"/>
        <v>117.25374132941934</v>
      </c>
      <c r="N51" s="12"/>
      <c r="O51" s="12"/>
      <c r="P51" s="14">
        <f t="shared" si="9"/>
        <v>112.02584298805216</v>
      </c>
      <c r="Q51" s="12"/>
      <c r="R51" s="12"/>
      <c r="S51" s="12"/>
      <c r="T51" s="12">
        <f t="shared" si="10"/>
        <v>186.40064105226671</v>
      </c>
      <c r="U51" s="12"/>
      <c r="V51" s="12"/>
      <c r="W51" s="12"/>
    </row>
    <row r="52" spans="1:23" x14ac:dyDescent="0.25">
      <c r="A52" s="12">
        <f t="shared" si="2"/>
        <v>383</v>
      </c>
      <c r="B52" s="12">
        <f t="shared" si="4"/>
        <v>139223140.25894788</v>
      </c>
      <c r="C52" s="12">
        <f t="shared" si="5"/>
        <v>2.6109660574412533E-3</v>
      </c>
      <c r="D52" s="14">
        <f t="shared" si="6"/>
        <v>-1.41075520414297E-3</v>
      </c>
      <c r="E52" s="12">
        <f t="shared" si="3"/>
        <v>-196409.76965743737</v>
      </c>
      <c r="F52" s="12"/>
      <c r="G52" s="12"/>
      <c r="H52" s="13">
        <f t="shared" si="7"/>
        <v>1508653.3564781565</v>
      </c>
      <c r="I52" s="12"/>
      <c r="J52" s="12"/>
      <c r="K52" s="12"/>
      <c r="L52" s="12"/>
      <c r="M52" s="14">
        <f t="shared" si="8"/>
        <v>117.12758481730378</v>
      </c>
      <c r="N52" s="12"/>
      <c r="O52" s="12"/>
      <c r="P52" s="14">
        <f t="shared" si="9"/>
        <v>112.14650448414825</v>
      </c>
      <c r="Q52" s="12"/>
      <c r="R52" s="12"/>
      <c r="S52" s="12"/>
      <c r="T52" s="12">
        <f t="shared" si="10"/>
        <v>145.63162737498035</v>
      </c>
      <c r="U52" s="12"/>
      <c r="V52" s="12"/>
      <c r="W52" s="12"/>
    </row>
    <row r="53" spans="1:23" x14ac:dyDescent="0.25">
      <c r="A53" s="12">
        <f t="shared" si="2"/>
        <v>393</v>
      </c>
      <c r="B53" s="12">
        <f t="shared" si="4"/>
        <v>139223140.25894788</v>
      </c>
      <c r="C53" s="12">
        <f t="shared" si="5"/>
        <v>2.5445292620865142E-3</v>
      </c>
      <c r="D53" s="14">
        <f t="shared" si="6"/>
        <v>-1.3443184087882309E-3</v>
      </c>
      <c r="E53" s="12">
        <f t="shared" si="3"/>
        <v>-187160.23037940951</v>
      </c>
      <c r="F53" s="12"/>
      <c r="G53" s="12"/>
      <c r="H53" s="13">
        <f t="shared" si="7"/>
        <v>1508359.3698344915</v>
      </c>
      <c r="I53" s="12"/>
      <c r="J53" s="12"/>
      <c r="K53" s="12"/>
      <c r="L53" s="12"/>
      <c r="M53" s="14">
        <f t="shared" si="8"/>
        <v>117.00794951767371</v>
      </c>
      <c r="N53" s="12"/>
      <c r="O53" s="12"/>
      <c r="P53" s="14">
        <f t="shared" si="9"/>
        <v>112.26116917763046</v>
      </c>
      <c r="Q53" s="12"/>
      <c r="R53" s="12"/>
      <c r="S53" s="12"/>
      <c r="T53" s="12">
        <f t="shared" si="10"/>
        <v>115.21274087772865</v>
      </c>
      <c r="U53" s="12"/>
      <c r="V53" s="12"/>
      <c r="W53" s="12"/>
    </row>
    <row r="54" spans="1:23" x14ac:dyDescent="0.25">
      <c r="A54" s="12"/>
      <c r="B54" s="12"/>
      <c r="C54" s="13"/>
      <c r="D54" s="12"/>
      <c r="E54" s="12"/>
      <c r="F54" s="12"/>
      <c r="G54" s="13"/>
      <c r="H54" s="12"/>
      <c r="I54" s="12"/>
      <c r="J54" s="12"/>
      <c r="K54" s="12"/>
      <c r="L54" s="14"/>
      <c r="M54" s="12"/>
      <c r="N54" s="12"/>
      <c r="O54" s="14"/>
      <c r="P54" s="12"/>
      <c r="Q54" s="12"/>
      <c r="R54" s="12"/>
      <c r="S54" s="12"/>
      <c r="T54" s="12"/>
      <c r="U54" s="12"/>
      <c r="V54" s="12"/>
      <c r="W54" s="12"/>
    </row>
    <row r="55" spans="1:23" x14ac:dyDescent="0.25">
      <c r="A55" s="12"/>
      <c r="B55" s="12"/>
      <c r="C55" s="13"/>
      <c r="D55" s="12"/>
      <c r="E55" s="12"/>
      <c r="F55" s="12"/>
      <c r="G55" s="13"/>
      <c r="H55" s="12"/>
      <c r="I55" s="12"/>
      <c r="J55" s="12"/>
      <c r="K55" s="12"/>
      <c r="L55" s="14"/>
      <c r="M55" s="12"/>
      <c r="N55" s="12"/>
      <c r="O55" s="14"/>
      <c r="P55" s="12"/>
      <c r="Q55" s="12"/>
      <c r="R55" s="12"/>
      <c r="S55" s="12"/>
      <c r="T55" s="12"/>
      <c r="U55" s="12"/>
      <c r="V55" s="12"/>
      <c r="W55" s="12"/>
    </row>
  </sheetData>
  <hyperlinks>
    <hyperlink ref="B31" r:id="rId1" display="https://en.wikipedia.org/wiki/Steinhart%E2%80%93Hart_equation" xr:uid="{552E19E0-E524-4182-96A4-D152480A68C5}"/>
  </hyperlinks>
  <pageMargins left="0.7" right="0.7" top="0.75" bottom="0.75" header="0.3" footer="0.3"/>
  <pageSetup paperSize="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6D272-E6DD-4862-85FE-E05613275C1C}">
  <dimension ref="A1:AG45"/>
  <sheetViews>
    <sheetView workbookViewId="0">
      <selection activeCell="H44" sqref="H44"/>
    </sheetView>
  </sheetViews>
  <sheetFormatPr defaultRowHeight="15" x14ac:dyDescent="0.25"/>
  <sheetData>
    <row r="1" spans="1:33" ht="21" x14ac:dyDescent="0.35">
      <c r="A1" s="21" t="s">
        <v>50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21" x14ac:dyDescent="0.35">
      <c r="A2" s="8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21" x14ac:dyDescent="0.35">
      <c r="A3" s="8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21" x14ac:dyDescent="0.35">
      <c r="A4" s="8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21" x14ac:dyDescent="0.35">
      <c r="A5" s="8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21" x14ac:dyDescent="0.35">
      <c r="A6" s="8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1" x14ac:dyDescent="0.35">
      <c r="A7" s="8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1" x14ac:dyDescent="0.35">
      <c r="A8" s="8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21" x14ac:dyDescent="0.35">
      <c r="A9" s="8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21" x14ac:dyDescent="0.35">
      <c r="A10" s="8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21" x14ac:dyDescent="0.35">
      <c r="A11" s="8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21" x14ac:dyDescent="0.35">
      <c r="A12" s="8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21" x14ac:dyDescent="0.35">
      <c r="A13" s="8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21" x14ac:dyDescent="0.35">
      <c r="A14" s="8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21" x14ac:dyDescent="0.35">
      <c r="A15" s="8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21" x14ac:dyDescent="0.35">
      <c r="A16" s="8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21" x14ac:dyDescent="0.35">
      <c r="A17" s="8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s="1" t="s">
        <v>47</v>
      </c>
      <c r="B19" s="1"/>
      <c r="C19" s="1" t="s">
        <v>48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s="1" t="s">
        <v>46</v>
      </c>
      <c r="B20" s="1"/>
      <c r="C20" s="1" t="s">
        <v>3</v>
      </c>
      <c r="D20" s="1" t="s">
        <v>4</v>
      </c>
      <c r="E20" s="1" t="s">
        <v>5</v>
      </c>
      <c r="F20" s="1" t="s">
        <v>41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16">
        <v>5</v>
      </c>
      <c r="B21" s="1"/>
      <c r="C21" s="16">
        <v>2200</v>
      </c>
      <c r="D21" s="16">
        <v>2400</v>
      </c>
      <c r="E21" s="16">
        <v>2490</v>
      </c>
      <c r="F21" s="16">
        <v>2700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1" t="s">
        <v>39</v>
      </c>
      <c r="B24" s="1" t="s">
        <v>40</v>
      </c>
      <c r="C24" s="1"/>
      <c r="D24" s="1" t="s">
        <v>42</v>
      </c>
      <c r="E24" s="1" t="s">
        <v>43</v>
      </c>
      <c r="F24" s="1" t="s">
        <v>44</v>
      </c>
      <c r="G24" s="1" t="s">
        <v>45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1" cm="1">
        <f t="array" ref="A25:B41">'Calc R from ABC'!A8:B24</f>
        <v>-40</v>
      </c>
      <c r="B25" s="1">
        <v>53637.96001411006</v>
      </c>
      <c r="C25" s="7"/>
      <c r="D25" s="3">
        <f>$A$21*B25/(B25+$C$21)</f>
        <v>4.8030013990980267</v>
      </c>
      <c r="E25" s="3">
        <f>$A$21*$B25/($B25+$D$21)</f>
        <v>4.7858594424747354</v>
      </c>
      <c r="F25" s="3">
        <f>$A$21*$B25/(B25+$E$21)</f>
        <v>4.7781854178047771</v>
      </c>
      <c r="G25" s="3">
        <f>$A$21*$B25/($B25+$F$21)</f>
        <v>4.760374710113414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5">
      <c r="A26" s="1">
        <v>-30</v>
      </c>
      <c r="B26" s="1">
        <v>28891.110996823834</v>
      </c>
      <c r="C26" s="7"/>
      <c r="D26" s="3">
        <f t="shared" ref="D26:D41" si="0">$A$21*B26/(B26+$C$21)</f>
        <v>4.646201127996882</v>
      </c>
      <c r="E26" s="3">
        <f t="shared" ref="E26:E41" si="1">$A$21*$B26/($B26+$D$21)</f>
        <v>4.6165045082222216</v>
      </c>
      <c r="F26" s="3">
        <f t="shared" ref="F26:F41" si="2">$A$21*$B26/(B26+$E$21)</f>
        <v>4.6032645242783117</v>
      </c>
      <c r="G26" s="3">
        <f t="shared" ref="G26:G41" si="3">$A$21*$B26/($B26+$F$21)</f>
        <v>4.5726646017179551</v>
      </c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A27" s="1">
        <v>-20</v>
      </c>
      <c r="B27" s="1">
        <v>16333.123931368953</v>
      </c>
      <c r="C27" s="7"/>
      <c r="D27" s="3">
        <f t="shared" si="0"/>
        <v>4.4064681140246673</v>
      </c>
      <c r="E27" s="3">
        <f t="shared" si="1"/>
        <v>4.3594234445913331</v>
      </c>
      <c r="F27" s="3">
        <f t="shared" si="2"/>
        <v>4.3385795022444746</v>
      </c>
      <c r="G27" s="3">
        <f t="shared" si="3"/>
        <v>4.2907102350260899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A28" s="1">
        <v>-10</v>
      </c>
      <c r="B28" s="1">
        <v>9638.8635516081667</v>
      </c>
      <c r="C28" s="7"/>
      <c r="D28" s="3">
        <f t="shared" si="0"/>
        <v>4.0708567632316548</v>
      </c>
      <c r="E28" s="3">
        <f t="shared" si="1"/>
        <v>4.0032281744403511</v>
      </c>
      <c r="F28" s="3">
        <f t="shared" si="2"/>
        <v>3.9735229564562751</v>
      </c>
      <c r="G28" s="3">
        <f t="shared" si="3"/>
        <v>3.9058959973473009</v>
      </c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5">
      <c r="A29" s="1">
        <v>0</v>
      </c>
      <c r="B29" s="1">
        <v>5910.3358564891287</v>
      </c>
      <c r="C29" s="7"/>
      <c r="D29" s="3">
        <f t="shared" si="0"/>
        <v>3.6437059827554696</v>
      </c>
      <c r="E29" s="3">
        <f t="shared" si="1"/>
        <v>3.5560150387147358</v>
      </c>
      <c r="F29" s="3">
        <f t="shared" si="2"/>
        <v>3.5179164008802615</v>
      </c>
      <c r="G29" s="3">
        <f t="shared" si="3"/>
        <v>3.4321169086771683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A30" s="1">
        <v>10</v>
      </c>
      <c r="B30" s="1">
        <v>3750.4844499597707</v>
      </c>
      <c r="C30" s="7"/>
      <c r="D30" s="3">
        <f t="shared" si="0"/>
        <v>3.1514110166148961</v>
      </c>
      <c r="E30" s="3">
        <f t="shared" si="1"/>
        <v>3.0489341778469998</v>
      </c>
      <c r="F30" s="3">
        <f t="shared" si="2"/>
        <v>3.0049625794548271</v>
      </c>
      <c r="G30" s="3">
        <f t="shared" si="3"/>
        <v>2.9071339362605242</v>
      </c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5">
      <c r="A31" s="1">
        <v>20</v>
      </c>
      <c r="B31" s="1">
        <v>2454.3954256785642</v>
      </c>
      <c r="C31" s="7"/>
      <c r="D31" s="3">
        <f t="shared" si="0"/>
        <v>2.6366425724569136</v>
      </c>
      <c r="E31" s="3">
        <f t="shared" si="1"/>
        <v>2.528013491335515</v>
      </c>
      <c r="F31" s="3">
        <f t="shared" si="2"/>
        <v>2.4819975086658097</v>
      </c>
      <c r="G31" s="3">
        <f t="shared" si="3"/>
        <v>2.3808761483946963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A32" s="1">
        <v>30</v>
      </c>
      <c r="B32" s="1">
        <v>1651.477951581089</v>
      </c>
      <c r="C32" s="7"/>
      <c r="D32" s="3">
        <f t="shared" si="0"/>
        <v>2.143953532050122</v>
      </c>
      <c r="E32" s="3">
        <f t="shared" si="1"/>
        <v>2.0381179057590573</v>
      </c>
      <c r="F32" s="3">
        <f t="shared" si="2"/>
        <v>1.9938268063827378</v>
      </c>
      <c r="G32" s="3">
        <f t="shared" si="3"/>
        <v>1.897605790443029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5">
      <c r="A33" s="1">
        <v>40</v>
      </c>
      <c r="B33" s="1">
        <v>1139.5319622827255</v>
      </c>
      <c r="C33" s="7"/>
      <c r="D33" s="3">
        <f t="shared" si="0"/>
        <v>1.7061252522101966</v>
      </c>
      <c r="E33" s="3">
        <f t="shared" si="1"/>
        <v>1.6097212490600243</v>
      </c>
      <c r="F33" s="3">
        <f t="shared" si="2"/>
        <v>1.5698056583114348</v>
      </c>
      <c r="G33" s="3">
        <f t="shared" si="3"/>
        <v>1.4839464464377541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5">
      <c r="A34" s="1">
        <v>50</v>
      </c>
      <c r="B34" s="1">
        <v>804.45216350045143</v>
      </c>
      <c r="C34" s="7"/>
      <c r="D34" s="3">
        <f t="shared" si="0"/>
        <v>1.3387668029355373</v>
      </c>
      <c r="E34" s="3">
        <f t="shared" si="1"/>
        <v>1.2552101302421863</v>
      </c>
      <c r="F34" s="3">
        <f t="shared" si="2"/>
        <v>1.2209194785297741</v>
      </c>
      <c r="G34" s="3">
        <f t="shared" si="3"/>
        <v>1.1477573754308543</v>
      </c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5">
      <c r="A35" s="1">
        <v>60</v>
      </c>
      <c r="B35" s="1">
        <v>579.83949265862248</v>
      </c>
      <c r="C35" s="7"/>
      <c r="D35" s="3">
        <f t="shared" si="0"/>
        <v>1.0429370008411301</v>
      </c>
      <c r="E35" s="3">
        <f t="shared" si="1"/>
        <v>0.97293745869058168</v>
      </c>
      <c r="F35" s="3">
        <f t="shared" si="2"/>
        <v>0.94441337087049904</v>
      </c>
      <c r="G35" s="3">
        <f t="shared" si="3"/>
        <v>0.88394492162878269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5">
      <c r="A36" s="1">
        <v>70</v>
      </c>
      <c r="B36" s="1">
        <v>425.95655182248879</v>
      </c>
      <c r="C36" s="7"/>
      <c r="D36" s="3">
        <f t="shared" si="0"/>
        <v>0.81105026571529293</v>
      </c>
      <c r="E36" s="3">
        <f t="shared" si="1"/>
        <v>0.75365021367328699</v>
      </c>
      <c r="F36" s="3">
        <f t="shared" si="2"/>
        <v>0.73038905801985221</v>
      </c>
      <c r="G36" s="3">
        <f t="shared" si="3"/>
        <v>0.68132193260035634</v>
      </c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5">
      <c r="A37" s="1">
        <v>80</v>
      </c>
      <c r="B37" s="1">
        <v>318.40272243716515</v>
      </c>
      <c r="C37" s="7"/>
      <c r="D37" s="3">
        <f t="shared" si="0"/>
        <v>0.63215211689620743</v>
      </c>
      <c r="E37" s="3">
        <f t="shared" si="1"/>
        <v>0.58564303186045852</v>
      </c>
      <c r="F37" s="3">
        <f t="shared" si="2"/>
        <v>0.56687511355360654</v>
      </c>
      <c r="G37" s="3">
        <f t="shared" si="3"/>
        <v>0.52743578593792739</v>
      </c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5">
      <c r="A38" s="1">
        <v>90</v>
      </c>
      <c r="B38" s="1">
        <v>241.83668428608658</v>
      </c>
      <c r="C38" s="7"/>
      <c r="D38" s="3">
        <f t="shared" si="0"/>
        <v>0.49519422376274058</v>
      </c>
      <c r="E38" s="3">
        <f t="shared" si="1"/>
        <v>0.45770559119826709</v>
      </c>
      <c r="F38" s="3">
        <f t="shared" si="2"/>
        <v>0.44262654073935975</v>
      </c>
      <c r="G38" s="3">
        <f t="shared" si="3"/>
        <v>0.41103009826797127</v>
      </c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5">
      <c r="A39" s="1">
        <v>100</v>
      </c>
      <c r="B39" s="1">
        <v>186.40064105226671</v>
      </c>
      <c r="C39" s="7"/>
      <c r="D39" s="3">
        <f t="shared" si="0"/>
        <v>0.39054766799357432</v>
      </c>
      <c r="E39" s="3">
        <f t="shared" si="1"/>
        <v>0.36034757742797024</v>
      </c>
      <c r="F39" s="3">
        <f t="shared" si="2"/>
        <v>0.34823007847393977</v>
      </c>
      <c r="G39" s="3">
        <f t="shared" si="3"/>
        <v>0.32289460860206931</v>
      </c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5">
      <c r="A40" s="1">
        <v>110</v>
      </c>
      <c r="B40" s="1">
        <v>145.63162737498035</v>
      </c>
      <c r="C40" s="7"/>
      <c r="D40" s="3">
        <f t="shared" si="0"/>
        <v>0.31043158199985166</v>
      </c>
      <c r="E40" s="3">
        <f t="shared" si="1"/>
        <v>0.28604222584465933</v>
      </c>
      <c r="F40" s="3">
        <f t="shared" si="2"/>
        <v>0.27627462400734965</v>
      </c>
      <c r="G40" s="3">
        <f t="shared" si="3"/>
        <v>0.25588629598786417</v>
      </c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5">
      <c r="A41" s="1">
        <v>120</v>
      </c>
      <c r="B41" s="1">
        <v>115.21274087772865</v>
      </c>
      <c r="C41" s="7"/>
      <c r="D41" s="3">
        <f t="shared" si="0"/>
        <v>0.24881674768697482</v>
      </c>
      <c r="E41" s="3">
        <f t="shared" si="1"/>
        <v>0.22903180117782621</v>
      </c>
      <c r="F41" s="3">
        <f t="shared" si="2"/>
        <v>0.22111964038474655</v>
      </c>
      <c r="G41" s="3">
        <f t="shared" si="3"/>
        <v>0.20462528320649678</v>
      </c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5">
      <c r="A42" s="1"/>
      <c r="B42" s="1"/>
      <c r="C42" s="7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38C2A-B7E8-41DD-9608-8DBEFB88BFFB}">
  <dimension ref="A1:Z286"/>
  <sheetViews>
    <sheetView workbookViewId="0">
      <selection activeCell="B5" sqref="B5"/>
    </sheetView>
  </sheetViews>
  <sheetFormatPr defaultRowHeight="15" x14ac:dyDescent="0.25"/>
  <cols>
    <col min="1" max="1" width="13.85546875" customWidth="1"/>
    <col min="4" max="4" width="12.28515625" bestFit="1" customWidth="1"/>
  </cols>
  <sheetData>
    <row r="1" spans="1:26" ht="21" x14ac:dyDescent="0.35">
      <c r="A1" s="21" t="s">
        <v>51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9" customFormat="1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s="9" customFormat="1" x14ac:dyDescent="0.25">
      <c r="A3" s="1" t="s">
        <v>57</v>
      </c>
      <c r="B3" s="16">
        <v>2200</v>
      </c>
      <c r="C3" s="1" t="s">
        <v>11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 t="s">
        <v>53</v>
      </c>
      <c r="B4" s="16">
        <v>5</v>
      </c>
      <c r="C4" s="1" t="s">
        <v>54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 t="s">
        <v>55</v>
      </c>
      <c r="B5" s="16">
        <v>256</v>
      </c>
      <c r="C5" s="1" t="s">
        <v>56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x14ac:dyDescent="0.3">
      <c r="A27" s="20" t="s">
        <v>27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25" t="s">
        <v>68</v>
      </c>
      <c r="B29" s="25" t="s">
        <v>64</v>
      </c>
      <c r="C29" s="34" t="s">
        <v>58</v>
      </c>
      <c r="D29" s="25" t="s">
        <v>69</v>
      </c>
      <c r="E29" s="25" t="s">
        <v>64</v>
      </c>
      <c r="F29" s="3" t="s">
        <v>58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1">
        <v>0</v>
      </c>
      <c r="B30" s="11">
        <f>($B$4-A30)/$B$3</f>
        <v>2.2727272727272726E-3</v>
      </c>
      <c r="C30" s="32">
        <f>A30/B30</f>
        <v>0</v>
      </c>
      <c r="D30" s="11">
        <v>0</v>
      </c>
      <c r="E30" s="11">
        <f>($B$4-D30)/$B$3</f>
        <v>2.2727272727272726E-3</v>
      </c>
      <c r="F30" s="33">
        <f>D30/E30</f>
        <v>0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1">
        <f>A30+($B$4/$B$5)</f>
        <v>1.953125E-2</v>
      </c>
      <c r="B31" s="11">
        <f t="shared" ref="B31:B94" si="0">($B$4-A31)/$B$3</f>
        <v>2.263849431818182E-3</v>
      </c>
      <c r="C31" s="32">
        <f t="shared" ref="C31:C94" si="1">A31/B31</f>
        <v>8.6274509803921564</v>
      </c>
      <c r="D31" s="11">
        <f>D30+5/32</f>
        <v>0.15625</v>
      </c>
      <c r="E31" s="11">
        <f t="shared" ref="E31:E62" si="2">($B$4-D31)/$B$3</f>
        <v>2.2017045454545453E-3</v>
      </c>
      <c r="F31" s="24">
        <f t="shared" ref="F31:F62" si="3">D31/E31</f>
        <v>70.967741935483872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1">
        <f t="shared" ref="A32:A95" si="4">A31+($B$4/$B$5)</f>
        <v>3.90625E-2</v>
      </c>
      <c r="B32" s="11">
        <f t="shared" si="0"/>
        <v>2.2549715909090909E-3</v>
      </c>
      <c r="C32" s="32">
        <f t="shared" si="1"/>
        <v>17.322834645669293</v>
      </c>
      <c r="D32" s="11">
        <f t="shared" ref="D32:D61" si="5">D31+5/32</f>
        <v>0.3125</v>
      </c>
      <c r="E32" s="11">
        <f t="shared" si="2"/>
        <v>2.130681818181818E-3</v>
      </c>
      <c r="F32" s="24">
        <f t="shared" si="3"/>
        <v>146.66666666666669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1">
        <f t="shared" si="4"/>
        <v>5.859375E-2</v>
      </c>
      <c r="B33" s="11">
        <f t="shared" si="0"/>
        <v>2.2460937499999998E-3</v>
      </c>
      <c r="C33" s="32">
        <f t="shared" si="1"/>
        <v>26.086956521739133</v>
      </c>
      <c r="D33" s="11">
        <f t="shared" si="5"/>
        <v>0.46875</v>
      </c>
      <c r="E33" s="11">
        <f t="shared" si="2"/>
        <v>2.0596590909090907E-3</v>
      </c>
      <c r="F33" s="24">
        <f t="shared" si="3"/>
        <v>227.58620689655174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1">
        <f t="shared" si="4"/>
        <v>7.8125E-2</v>
      </c>
      <c r="B34" s="11">
        <f t="shared" si="0"/>
        <v>2.2372159090909092E-3</v>
      </c>
      <c r="C34" s="32">
        <f t="shared" si="1"/>
        <v>34.920634920634917</v>
      </c>
      <c r="D34" s="11">
        <f t="shared" si="5"/>
        <v>0.625</v>
      </c>
      <c r="E34" s="11">
        <f t="shared" si="2"/>
        <v>1.9886363636363634E-3</v>
      </c>
      <c r="F34" s="24">
        <f t="shared" si="3"/>
        <v>314.28571428571433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1">
        <f t="shared" si="4"/>
        <v>9.765625E-2</v>
      </c>
      <c r="B35" s="11">
        <f t="shared" si="0"/>
        <v>2.2283380681818181E-3</v>
      </c>
      <c r="C35" s="32">
        <f t="shared" si="1"/>
        <v>43.824701195219127</v>
      </c>
      <c r="D35" s="11">
        <f t="shared" si="5"/>
        <v>0.78125</v>
      </c>
      <c r="E35" s="11">
        <f t="shared" si="2"/>
        <v>1.9176136363636364E-3</v>
      </c>
      <c r="F35" s="24">
        <f t="shared" si="3"/>
        <v>407.40740740740739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1">
        <f t="shared" si="4"/>
        <v>0.1171875</v>
      </c>
      <c r="B36" s="11">
        <f t="shared" si="0"/>
        <v>2.2194602272727275E-3</v>
      </c>
      <c r="C36" s="32">
        <f t="shared" si="1"/>
        <v>52.8</v>
      </c>
      <c r="D36" s="11">
        <f t="shared" si="5"/>
        <v>0.9375</v>
      </c>
      <c r="E36" s="11">
        <f t="shared" si="2"/>
        <v>1.8465909090909091E-3</v>
      </c>
      <c r="F36" s="24">
        <f t="shared" si="3"/>
        <v>507.69230769230768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1">
        <f t="shared" si="4"/>
        <v>0.13671875</v>
      </c>
      <c r="B37" s="11">
        <f t="shared" si="0"/>
        <v>2.2105823863636364E-3</v>
      </c>
      <c r="C37" s="32">
        <f t="shared" si="1"/>
        <v>61.847389558232933</v>
      </c>
      <c r="D37" s="11">
        <f t="shared" si="5"/>
        <v>1.09375</v>
      </c>
      <c r="E37" s="11">
        <f t="shared" si="2"/>
        <v>1.7755681818181818E-3</v>
      </c>
      <c r="F37" s="24">
        <f t="shared" si="3"/>
        <v>616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1">
        <f t="shared" si="4"/>
        <v>0.15625</v>
      </c>
      <c r="B38" s="11">
        <f t="shared" si="0"/>
        <v>2.2017045454545453E-3</v>
      </c>
      <c r="C38" s="32">
        <f t="shared" si="1"/>
        <v>70.967741935483872</v>
      </c>
      <c r="D38" s="11">
        <f t="shared" si="5"/>
        <v>1.25</v>
      </c>
      <c r="E38" s="11">
        <f t="shared" si="2"/>
        <v>1.7045454545454545E-3</v>
      </c>
      <c r="F38" s="24">
        <f t="shared" si="3"/>
        <v>733.33333333333337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1">
        <f t="shared" si="4"/>
        <v>0.17578125</v>
      </c>
      <c r="B39" s="11">
        <f t="shared" si="0"/>
        <v>2.1928267045454547E-3</v>
      </c>
      <c r="C39" s="32">
        <f t="shared" si="1"/>
        <v>80.161943319838045</v>
      </c>
      <c r="D39" s="11">
        <f t="shared" si="5"/>
        <v>1.40625</v>
      </c>
      <c r="E39" s="11">
        <f t="shared" si="2"/>
        <v>1.6335227272727272E-3</v>
      </c>
      <c r="F39" s="24">
        <f t="shared" si="3"/>
        <v>860.86956521739137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1">
        <f t="shared" si="4"/>
        <v>0.1953125</v>
      </c>
      <c r="B40" s="11">
        <f t="shared" si="0"/>
        <v>2.1839488636363636E-3</v>
      </c>
      <c r="C40" s="32">
        <f t="shared" si="1"/>
        <v>89.430894308943095</v>
      </c>
      <c r="D40" s="11">
        <f t="shared" si="5"/>
        <v>1.5625</v>
      </c>
      <c r="E40" s="11">
        <f t="shared" si="2"/>
        <v>1.5625000000000001E-3</v>
      </c>
      <c r="F40" s="24">
        <f t="shared" si="3"/>
        <v>1000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1">
        <f t="shared" si="4"/>
        <v>0.21484375</v>
      </c>
      <c r="B41" s="11">
        <f t="shared" si="0"/>
        <v>2.1750710227272725E-3</v>
      </c>
      <c r="C41" s="32">
        <f t="shared" si="1"/>
        <v>98.775510204081641</v>
      </c>
      <c r="D41" s="11">
        <f t="shared" si="5"/>
        <v>1.71875</v>
      </c>
      <c r="E41" s="11">
        <f t="shared" si="2"/>
        <v>1.4914772727272728E-3</v>
      </c>
      <c r="F41" s="24">
        <f t="shared" si="3"/>
        <v>1152.3809523809523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1">
        <f t="shared" si="4"/>
        <v>0.234375</v>
      </c>
      <c r="B42" s="11">
        <f t="shared" si="0"/>
        <v>2.1661931818181819E-3</v>
      </c>
      <c r="C42" s="32">
        <f t="shared" si="1"/>
        <v>108.1967213114754</v>
      </c>
      <c r="D42" s="11">
        <f t="shared" si="5"/>
        <v>1.875</v>
      </c>
      <c r="E42" s="11">
        <f t="shared" si="2"/>
        <v>1.4204545454545455E-3</v>
      </c>
      <c r="F42" s="24">
        <f t="shared" si="3"/>
        <v>1320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1">
        <f t="shared" si="4"/>
        <v>0.25390625</v>
      </c>
      <c r="B43" s="11">
        <f t="shared" si="0"/>
        <v>2.1573153409090908E-3</v>
      </c>
      <c r="C43" s="32">
        <f t="shared" si="1"/>
        <v>117.69547325102882</v>
      </c>
      <c r="D43" s="11">
        <f t="shared" si="5"/>
        <v>2.03125</v>
      </c>
      <c r="E43" s="11">
        <f t="shared" si="2"/>
        <v>1.3494318181818182E-3</v>
      </c>
      <c r="F43" s="24">
        <f t="shared" si="3"/>
        <v>1505.2631578947369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1">
        <f t="shared" si="4"/>
        <v>0.2734375</v>
      </c>
      <c r="B44" s="11">
        <f t="shared" si="0"/>
        <v>2.1484375000000002E-3</v>
      </c>
      <c r="C44" s="32">
        <f t="shared" si="1"/>
        <v>127.27272727272727</v>
      </c>
      <c r="D44" s="11">
        <f t="shared" si="5"/>
        <v>2.1875</v>
      </c>
      <c r="E44" s="11">
        <f t="shared" si="2"/>
        <v>1.2784090909090909E-3</v>
      </c>
      <c r="F44" s="24">
        <f t="shared" si="3"/>
        <v>1711.1111111111111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1">
        <f t="shared" si="4"/>
        <v>0.29296875</v>
      </c>
      <c r="B45" s="11">
        <f t="shared" si="0"/>
        <v>2.1395596590909091E-3</v>
      </c>
      <c r="C45" s="32">
        <f t="shared" si="1"/>
        <v>136.92946058091286</v>
      </c>
      <c r="D45" s="11">
        <f t="shared" si="5"/>
        <v>2.34375</v>
      </c>
      <c r="E45" s="11">
        <f t="shared" si="2"/>
        <v>1.2073863636363636E-3</v>
      </c>
      <c r="F45" s="24">
        <f t="shared" si="3"/>
        <v>1941.1764705882354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1">
        <f t="shared" si="4"/>
        <v>0.3125</v>
      </c>
      <c r="B46" s="11">
        <f t="shared" si="0"/>
        <v>2.130681818181818E-3</v>
      </c>
      <c r="C46" s="32">
        <f t="shared" si="1"/>
        <v>146.66666666666669</v>
      </c>
      <c r="D46" s="11">
        <f t="shared" si="5"/>
        <v>2.5</v>
      </c>
      <c r="E46" s="11">
        <f t="shared" si="2"/>
        <v>1.1363636363636363E-3</v>
      </c>
      <c r="F46" s="24">
        <f t="shared" si="3"/>
        <v>2200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1">
        <f t="shared" si="4"/>
        <v>0.33203125</v>
      </c>
      <c r="B47" s="11">
        <f t="shared" si="0"/>
        <v>2.1218039772727274E-3</v>
      </c>
      <c r="C47" s="32">
        <f t="shared" si="1"/>
        <v>156.48535564853555</v>
      </c>
      <c r="D47" s="11">
        <f t="shared" si="5"/>
        <v>2.65625</v>
      </c>
      <c r="E47" s="11">
        <f t="shared" si="2"/>
        <v>1.065340909090909E-3</v>
      </c>
      <c r="F47" s="24">
        <f t="shared" si="3"/>
        <v>2493.3333333333335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1">
        <f t="shared" si="4"/>
        <v>0.3515625</v>
      </c>
      <c r="B48" s="11">
        <f t="shared" si="0"/>
        <v>2.1129261363636363E-3</v>
      </c>
      <c r="C48" s="32">
        <f t="shared" si="1"/>
        <v>166.38655462184875</v>
      </c>
      <c r="D48" s="11">
        <f t="shared" si="5"/>
        <v>2.8125</v>
      </c>
      <c r="E48" s="11">
        <f t="shared" si="2"/>
        <v>9.9431818181818172E-4</v>
      </c>
      <c r="F48" s="24">
        <f t="shared" si="3"/>
        <v>2828.5714285714289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1">
        <f t="shared" si="4"/>
        <v>0.37109375</v>
      </c>
      <c r="B49" s="11">
        <f t="shared" si="0"/>
        <v>2.1040482954545457E-3</v>
      </c>
      <c r="C49" s="32">
        <f t="shared" si="1"/>
        <v>176.37130801687761</v>
      </c>
      <c r="D49" s="11">
        <f t="shared" si="5"/>
        <v>2.96875</v>
      </c>
      <c r="E49" s="11">
        <f t="shared" si="2"/>
        <v>9.2329545454545453E-4</v>
      </c>
      <c r="F49" s="24">
        <f t="shared" si="3"/>
        <v>3215.3846153846152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1">
        <f t="shared" si="4"/>
        <v>0.390625</v>
      </c>
      <c r="B50" s="11">
        <f t="shared" si="0"/>
        <v>2.0951704545454546E-3</v>
      </c>
      <c r="C50" s="32">
        <f t="shared" si="1"/>
        <v>186.4406779661017</v>
      </c>
      <c r="D50" s="11">
        <f t="shared" si="5"/>
        <v>3.125</v>
      </c>
      <c r="E50" s="11">
        <f t="shared" si="2"/>
        <v>8.5227272727272723E-4</v>
      </c>
      <c r="F50" s="24">
        <f t="shared" si="3"/>
        <v>3666.666666666667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1">
        <f t="shared" si="4"/>
        <v>0.41015625</v>
      </c>
      <c r="B51" s="11">
        <f t="shared" si="0"/>
        <v>2.0862926136363635E-3</v>
      </c>
      <c r="C51" s="32">
        <f t="shared" si="1"/>
        <v>196.59574468085108</v>
      </c>
      <c r="D51" s="11">
        <f t="shared" si="5"/>
        <v>3.28125</v>
      </c>
      <c r="E51" s="11">
        <f t="shared" si="2"/>
        <v>7.8125000000000004E-4</v>
      </c>
      <c r="F51" s="24">
        <f t="shared" si="3"/>
        <v>4200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1">
        <f t="shared" si="4"/>
        <v>0.4296875</v>
      </c>
      <c r="B52" s="11">
        <f t="shared" si="0"/>
        <v>2.0774147727272729E-3</v>
      </c>
      <c r="C52" s="32">
        <f t="shared" si="1"/>
        <v>206.83760683760681</v>
      </c>
      <c r="D52" s="11">
        <f t="shared" si="5"/>
        <v>3.4375</v>
      </c>
      <c r="E52" s="11">
        <f t="shared" si="2"/>
        <v>7.1022727272727275E-4</v>
      </c>
      <c r="F52" s="24">
        <f t="shared" si="3"/>
        <v>4840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1">
        <f t="shared" si="4"/>
        <v>0.44921875</v>
      </c>
      <c r="B53" s="11">
        <f t="shared" si="0"/>
        <v>2.0685369318181818E-3</v>
      </c>
      <c r="C53" s="32">
        <f t="shared" si="1"/>
        <v>217.16738197424894</v>
      </c>
      <c r="D53" s="11">
        <f t="shared" si="5"/>
        <v>3.59375</v>
      </c>
      <c r="E53" s="11">
        <f t="shared" si="2"/>
        <v>6.3920454545454545E-4</v>
      </c>
      <c r="F53" s="24">
        <f t="shared" si="3"/>
        <v>5622.2222222222226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1">
        <f t="shared" si="4"/>
        <v>0.46875</v>
      </c>
      <c r="B54" s="11">
        <f t="shared" si="0"/>
        <v>2.0596590909090907E-3</v>
      </c>
      <c r="C54" s="32">
        <f t="shared" si="1"/>
        <v>227.58620689655174</v>
      </c>
      <c r="D54" s="11">
        <f t="shared" si="5"/>
        <v>3.75</v>
      </c>
      <c r="E54" s="11">
        <f t="shared" si="2"/>
        <v>5.6818181818181815E-4</v>
      </c>
      <c r="F54" s="24">
        <f t="shared" si="3"/>
        <v>6600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1">
        <f t="shared" si="4"/>
        <v>0.48828125</v>
      </c>
      <c r="B55" s="11">
        <f t="shared" si="0"/>
        <v>2.0507812500000001E-3</v>
      </c>
      <c r="C55" s="32">
        <f t="shared" si="1"/>
        <v>238.09523809523807</v>
      </c>
      <c r="D55" s="11">
        <f t="shared" si="5"/>
        <v>3.90625</v>
      </c>
      <c r="E55" s="11">
        <f t="shared" si="2"/>
        <v>4.9715909090909086E-4</v>
      </c>
      <c r="F55" s="24">
        <f t="shared" si="3"/>
        <v>7857.1428571428578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1">
        <f t="shared" si="4"/>
        <v>0.5078125</v>
      </c>
      <c r="B56" s="11">
        <f t="shared" si="0"/>
        <v>2.041903409090909E-3</v>
      </c>
      <c r="C56" s="32">
        <f t="shared" si="1"/>
        <v>248.69565217391306</v>
      </c>
      <c r="D56" s="11">
        <f t="shared" si="5"/>
        <v>4.0625</v>
      </c>
      <c r="E56" s="11">
        <f t="shared" si="2"/>
        <v>4.2613636363636362E-4</v>
      </c>
      <c r="F56" s="24">
        <f t="shared" si="3"/>
        <v>9533.3333333333339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1">
        <f t="shared" si="4"/>
        <v>0.52734375</v>
      </c>
      <c r="B57" s="11">
        <f t="shared" si="0"/>
        <v>2.0330255681818184E-3</v>
      </c>
      <c r="C57" s="32">
        <f t="shared" si="1"/>
        <v>259.3886462882096</v>
      </c>
      <c r="D57" s="11">
        <f t="shared" si="5"/>
        <v>4.21875</v>
      </c>
      <c r="E57" s="11">
        <f t="shared" si="2"/>
        <v>3.5511363636363637E-4</v>
      </c>
      <c r="F57" s="24">
        <f t="shared" si="3"/>
        <v>11880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1">
        <f t="shared" si="4"/>
        <v>0.546875</v>
      </c>
      <c r="B58" s="11">
        <f t="shared" si="0"/>
        <v>2.0241477272727273E-3</v>
      </c>
      <c r="C58" s="32">
        <f t="shared" si="1"/>
        <v>270.17543859649123</v>
      </c>
      <c r="D58" s="11">
        <f t="shared" si="5"/>
        <v>4.375</v>
      </c>
      <c r="E58" s="11">
        <f t="shared" si="2"/>
        <v>2.8409090909090908E-4</v>
      </c>
      <c r="F58" s="24">
        <f t="shared" si="3"/>
        <v>15400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1">
        <f t="shared" si="4"/>
        <v>0.56640625</v>
      </c>
      <c r="B59" s="11">
        <f t="shared" si="0"/>
        <v>2.0152698863636362E-3</v>
      </c>
      <c r="C59" s="32">
        <f t="shared" si="1"/>
        <v>281.05726872246697</v>
      </c>
      <c r="D59" s="11">
        <f t="shared" si="5"/>
        <v>4.53125</v>
      </c>
      <c r="E59" s="11">
        <f t="shared" si="2"/>
        <v>2.1306818181818181E-4</v>
      </c>
      <c r="F59" s="24">
        <f t="shared" si="3"/>
        <v>21266.666666666668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1">
        <f t="shared" si="4"/>
        <v>0.5859375</v>
      </c>
      <c r="B60" s="11">
        <f t="shared" si="0"/>
        <v>2.0063920454545456E-3</v>
      </c>
      <c r="C60" s="32">
        <f t="shared" si="1"/>
        <v>292.0353982300885</v>
      </c>
      <c r="D60" s="11">
        <f>D59+5/32</f>
        <v>4.6875</v>
      </c>
      <c r="E60" s="11">
        <f t="shared" si="2"/>
        <v>1.4204545454545454E-4</v>
      </c>
      <c r="F60" s="24">
        <f t="shared" si="3"/>
        <v>33000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1">
        <f t="shared" si="4"/>
        <v>0.60546875</v>
      </c>
      <c r="B61" s="11">
        <f t="shared" si="0"/>
        <v>1.9975142045454545E-3</v>
      </c>
      <c r="C61" s="32">
        <f t="shared" si="1"/>
        <v>303.11111111111114</v>
      </c>
      <c r="D61" s="11">
        <f t="shared" si="5"/>
        <v>4.84375</v>
      </c>
      <c r="E61" s="11">
        <f t="shared" si="2"/>
        <v>7.1022727272727269E-5</v>
      </c>
      <c r="F61" s="24">
        <f t="shared" si="3"/>
        <v>68200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1">
        <f t="shared" si="4"/>
        <v>0.625</v>
      </c>
      <c r="B62" s="11">
        <f t="shared" si="0"/>
        <v>1.9886363636363634E-3</v>
      </c>
      <c r="C62" s="32">
        <f t="shared" si="1"/>
        <v>314.28571428571433</v>
      </c>
      <c r="D62" s="11">
        <v>4.9999999989999999</v>
      </c>
      <c r="E62" s="11">
        <f t="shared" si="2"/>
        <v>4.5454549215471407E-13</v>
      </c>
      <c r="F62" s="24">
        <f t="shared" si="3"/>
        <v>10999999087655.994</v>
      </c>
      <c r="G62" s="1" t="s">
        <v>71</v>
      </c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1">
        <f t="shared" si="4"/>
        <v>0.64453125</v>
      </c>
      <c r="B63" s="11">
        <f t="shared" si="0"/>
        <v>1.9797585227272728E-3</v>
      </c>
      <c r="C63" s="24">
        <f t="shared" si="1"/>
        <v>325.56053811659194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1">
        <f t="shared" si="4"/>
        <v>0.6640625</v>
      </c>
      <c r="B64" s="11">
        <f t="shared" si="0"/>
        <v>1.9708806818181817E-3</v>
      </c>
      <c r="C64" s="24">
        <f t="shared" si="1"/>
        <v>336.93693693693695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1">
        <f t="shared" si="4"/>
        <v>0.68359375</v>
      </c>
      <c r="B65" s="11">
        <f t="shared" si="0"/>
        <v>1.9620028409090911E-3</v>
      </c>
      <c r="C65" s="24">
        <f t="shared" si="1"/>
        <v>348.41628959276017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1">
        <f t="shared" si="4"/>
        <v>0.703125</v>
      </c>
      <c r="B66" s="11">
        <f t="shared" si="0"/>
        <v>1.953125E-3</v>
      </c>
      <c r="C66" s="24">
        <f t="shared" si="1"/>
        <v>360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1">
        <f t="shared" si="4"/>
        <v>0.72265625</v>
      </c>
      <c r="B67" s="11">
        <f t="shared" si="0"/>
        <v>1.9442471590909091E-3</v>
      </c>
      <c r="C67" s="24">
        <f t="shared" si="1"/>
        <v>371.68949771689495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1">
        <f t="shared" si="4"/>
        <v>0.7421875</v>
      </c>
      <c r="B68" s="11">
        <f t="shared" si="0"/>
        <v>1.9353693181818183E-3</v>
      </c>
      <c r="C68" s="24">
        <f t="shared" si="1"/>
        <v>383.48623853211006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1">
        <f t="shared" si="4"/>
        <v>0.76171875</v>
      </c>
      <c r="B69" s="11">
        <f t="shared" si="0"/>
        <v>1.9264914772727272E-3</v>
      </c>
      <c r="C69" s="24">
        <f t="shared" si="1"/>
        <v>395.39170506912444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1">
        <f t="shared" si="4"/>
        <v>0.78125</v>
      </c>
      <c r="B70" s="11">
        <f t="shared" si="0"/>
        <v>1.9176136363636364E-3</v>
      </c>
      <c r="C70" s="24">
        <f t="shared" si="1"/>
        <v>407.40740740740739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1">
        <f t="shared" si="4"/>
        <v>0.80078125</v>
      </c>
      <c r="B71" s="11">
        <f t="shared" si="0"/>
        <v>1.9087357954545455E-3</v>
      </c>
      <c r="C71" s="24">
        <f t="shared" si="1"/>
        <v>419.53488372093022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1">
        <f t="shared" si="4"/>
        <v>0.8203125</v>
      </c>
      <c r="B72" s="11">
        <f t="shared" si="0"/>
        <v>1.8998579545454546E-3</v>
      </c>
      <c r="C72" s="24">
        <f t="shared" si="1"/>
        <v>431.77570093457939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1">
        <f t="shared" si="4"/>
        <v>0.83984375</v>
      </c>
      <c r="B73" s="11">
        <f t="shared" si="0"/>
        <v>1.8909801136363636E-3</v>
      </c>
      <c r="C73" s="24">
        <f t="shared" si="1"/>
        <v>444.13145539906105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1">
        <f t="shared" si="4"/>
        <v>0.859375</v>
      </c>
      <c r="B74" s="11">
        <f t="shared" si="0"/>
        <v>1.8821022727272727E-3</v>
      </c>
      <c r="C74" s="24">
        <f t="shared" si="1"/>
        <v>456.60377358490564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1">
        <f t="shared" si="4"/>
        <v>0.87890625</v>
      </c>
      <c r="B75" s="11">
        <f t="shared" si="0"/>
        <v>1.8732244318181818E-3</v>
      </c>
      <c r="C75" s="24">
        <f t="shared" si="1"/>
        <v>469.19431279620852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1">
        <f t="shared" si="4"/>
        <v>0.8984375</v>
      </c>
      <c r="B76" s="11">
        <f t="shared" si="0"/>
        <v>1.864346590909091E-3</v>
      </c>
      <c r="C76" s="24">
        <f t="shared" si="1"/>
        <v>481.90476190476187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1">
        <f t="shared" si="4"/>
        <v>0.91796875</v>
      </c>
      <c r="B77" s="11">
        <f t="shared" si="0"/>
        <v>1.8554687499999999E-3</v>
      </c>
      <c r="C77" s="24">
        <f t="shared" si="1"/>
        <v>494.73684210526318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1">
        <f t="shared" si="4"/>
        <v>0.9375</v>
      </c>
      <c r="B78" s="11">
        <f t="shared" si="0"/>
        <v>1.8465909090909091E-3</v>
      </c>
      <c r="C78" s="24">
        <f t="shared" si="1"/>
        <v>507.69230769230768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1">
        <f t="shared" si="4"/>
        <v>0.95703125</v>
      </c>
      <c r="B79" s="11">
        <f t="shared" si="0"/>
        <v>1.8377130681818182E-3</v>
      </c>
      <c r="C79" s="24">
        <f t="shared" si="1"/>
        <v>520.77294685990341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1">
        <f t="shared" si="4"/>
        <v>0.9765625</v>
      </c>
      <c r="B80" s="11">
        <f t="shared" si="0"/>
        <v>1.8288352272727273E-3</v>
      </c>
      <c r="C80" s="24">
        <f t="shared" si="1"/>
        <v>533.98058252427188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1">
        <f t="shared" si="4"/>
        <v>0.99609375</v>
      </c>
      <c r="B81" s="11">
        <f t="shared" si="0"/>
        <v>1.8199573863636363E-3</v>
      </c>
      <c r="C81" s="24">
        <f t="shared" si="1"/>
        <v>547.31707317073176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1">
        <f t="shared" si="4"/>
        <v>1.015625</v>
      </c>
      <c r="B82" s="11">
        <f t="shared" si="0"/>
        <v>1.8110795454545454E-3</v>
      </c>
      <c r="C82" s="24">
        <f t="shared" si="1"/>
        <v>560.78431372549016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1">
        <f t="shared" si="4"/>
        <v>1.03515625</v>
      </c>
      <c r="B83" s="11">
        <f t="shared" si="0"/>
        <v>1.8022017045454545E-3</v>
      </c>
      <c r="C83" s="24">
        <f t="shared" si="1"/>
        <v>574.38423645320199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1">
        <f t="shared" si="4"/>
        <v>1.0546875</v>
      </c>
      <c r="B84" s="11">
        <f t="shared" si="0"/>
        <v>1.7933238636363637E-3</v>
      </c>
      <c r="C84" s="24">
        <f t="shared" si="1"/>
        <v>588.11881188118809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1">
        <f t="shared" si="4"/>
        <v>1.07421875</v>
      </c>
      <c r="B85" s="11">
        <f t="shared" si="0"/>
        <v>1.7844460227272728E-3</v>
      </c>
      <c r="C85" s="24">
        <f t="shared" si="1"/>
        <v>601.99004975124376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1">
        <f t="shared" si="4"/>
        <v>1.09375</v>
      </c>
      <c r="B86" s="11">
        <f t="shared" si="0"/>
        <v>1.7755681818181818E-3</v>
      </c>
      <c r="C86" s="24">
        <f t="shared" si="1"/>
        <v>616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1">
        <f t="shared" si="4"/>
        <v>1.11328125</v>
      </c>
      <c r="B87" s="11">
        <f t="shared" si="0"/>
        <v>1.7666903409090909E-3</v>
      </c>
      <c r="C87" s="24">
        <f t="shared" si="1"/>
        <v>630.1507537688442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1">
        <f t="shared" si="4"/>
        <v>1.1328125</v>
      </c>
      <c r="B88" s="11">
        <f t="shared" si="0"/>
        <v>1.7578125E-3</v>
      </c>
      <c r="C88" s="24">
        <f t="shared" si="1"/>
        <v>644.44444444444446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1">
        <f t="shared" si="4"/>
        <v>1.15234375</v>
      </c>
      <c r="B89" s="11">
        <f t="shared" si="0"/>
        <v>1.7489346590909092E-3</v>
      </c>
      <c r="C89" s="24">
        <f t="shared" si="1"/>
        <v>658.8832487309644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1">
        <f t="shared" si="4"/>
        <v>1.171875</v>
      </c>
      <c r="B90" s="11">
        <f t="shared" si="0"/>
        <v>1.7400568181818181E-3</v>
      </c>
      <c r="C90" s="24">
        <f t="shared" si="1"/>
        <v>673.46938775510205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1">
        <f t="shared" si="4"/>
        <v>1.19140625</v>
      </c>
      <c r="B91" s="11">
        <f t="shared" si="0"/>
        <v>1.7311789772727273E-3</v>
      </c>
      <c r="C91" s="24">
        <f t="shared" si="1"/>
        <v>688.20512820512818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1">
        <f t="shared" si="4"/>
        <v>1.2109375</v>
      </c>
      <c r="B92" s="11">
        <f t="shared" si="0"/>
        <v>1.7223011363636364E-3</v>
      </c>
      <c r="C92" s="24">
        <f t="shared" si="1"/>
        <v>703.09278350515467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1">
        <f t="shared" si="4"/>
        <v>1.23046875</v>
      </c>
      <c r="B93" s="11">
        <f t="shared" si="0"/>
        <v>1.7134232954545455E-3</v>
      </c>
      <c r="C93" s="24">
        <f t="shared" si="1"/>
        <v>718.13471502590676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1">
        <f t="shared" si="4"/>
        <v>1.25</v>
      </c>
      <c r="B94" s="11">
        <f t="shared" si="0"/>
        <v>1.7045454545454545E-3</v>
      </c>
      <c r="C94" s="24">
        <f t="shared" si="1"/>
        <v>733.33333333333337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1">
        <f t="shared" si="4"/>
        <v>1.26953125</v>
      </c>
      <c r="B95" s="11">
        <f t="shared" ref="B95:B158" si="6">($B$4-A95)/$B$3</f>
        <v>1.6956676136363636E-3</v>
      </c>
      <c r="C95" s="24">
        <f t="shared" ref="C95:C158" si="7">A95/B95</f>
        <v>748.69109947643983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1">
        <f t="shared" ref="A96:A159" si="8">A95+($B$4/$B$5)</f>
        <v>1.2890625</v>
      </c>
      <c r="B96" s="11">
        <f t="shared" si="6"/>
        <v>1.6867897727272727E-3</v>
      </c>
      <c r="C96" s="24">
        <f t="shared" si="7"/>
        <v>764.21052631578948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1">
        <f t="shared" si="8"/>
        <v>1.30859375</v>
      </c>
      <c r="B97" s="11">
        <f t="shared" si="6"/>
        <v>1.6779119318181819E-3</v>
      </c>
      <c r="C97" s="24">
        <f t="shared" si="7"/>
        <v>779.89417989417984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1">
        <f t="shared" si="8"/>
        <v>1.328125</v>
      </c>
      <c r="B98" s="11">
        <f t="shared" si="6"/>
        <v>1.6690340909090908E-3</v>
      </c>
      <c r="C98" s="24">
        <f t="shared" si="7"/>
        <v>795.74468085106389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1">
        <f t="shared" si="8"/>
        <v>1.34765625</v>
      </c>
      <c r="B99" s="11">
        <f t="shared" si="6"/>
        <v>1.66015625E-3</v>
      </c>
      <c r="C99" s="24">
        <f t="shared" si="7"/>
        <v>811.76470588235293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1">
        <f t="shared" si="8"/>
        <v>1.3671875</v>
      </c>
      <c r="B100" s="11">
        <f t="shared" si="6"/>
        <v>1.6512784090909091E-3</v>
      </c>
      <c r="C100" s="24">
        <f t="shared" si="7"/>
        <v>827.95698924731187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1">
        <f t="shared" si="8"/>
        <v>1.38671875</v>
      </c>
      <c r="B101" s="11">
        <f t="shared" si="6"/>
        <v>1.6424005681818182E-3</v>
      </c>
      <c r="C101" s="24">
        <f t="shared" si="7"/>
        <v>844.32432432432427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1">
        <f t="shared" si="8"/>
        <v>1.40625</v>
      </c>
      <c r="B102" s="11">
        <f t="shared" si="6"/>
        <v>1.6335227272727272E-3</v>
      </c>
      <c r="C102" s="24">
        <f t="shared" si="7"/>
        <v>860.86956521739137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1">
        <f t="shared" si="8"/>
        <v>1.42578125</v>
      </c>
      <c r="B103" s="11">
        <f t="shared" si="6"/>
        <v>1.6246448863636363E-3</v>
      </c>
      <c r="C103" s="24">
        <f t="shared" si="7"/>
        <v>877.59562841530055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1">
        <f t="shared" si="8"/>
        <v>1.4453125</v>
      </c>
      <c r="B104" s="11">
        <f t="shared" si="6"/>
        <v>1.6157670454545455E-3</v>
      </c>
      <c r="C104" s="24">
        <f t="shared" si="7"/>
        <v>894.50549450549454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1">
        <f t="shared" si="8"/>
        <v>1.46484375</v>
      </c>
      <c r="B105" s="11">
        <f t="shared" si="6"/>
        <v>1.6068892045454546E-3</v>
      </c>
      <c r="C105" s="24">
        <f t="shared" si="7"/>
        <v>911.60220994475139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1">
        <f t="shared" si="8"/>
        <v>1.484375</v>
      </c>
      <c r="B106" s="11">
        <f t="shared" si="6"/>
        <v>1.5980113636363637E-3</v>
      </c>
      <c r="C106" s="24">
        <f t="shared" si="7"/>
        <v>928.8888888888888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1">
        <f t="shared" si="8"/>
        <v>1.50390625</v>
      </c>
      <c r="B107" s="11">
        <f t="shared" si="6"/>
        <v>1.5891335227272727E-3</v>
      </c>
      <c r="C107" s="24">
        <f t="shared" si="7"/>
        <v>946.36871508379897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1">
        <f t="shared" si="8"/>
        <v>1.5234375</v>
      </c>
      <c r="B108" s="11">
        <f t="shared" si="6"/>
        <v>1.5802556818181818E-3</v>
      </c>
      <c r="C108" s="24">
        <f t="shared" si="7"/>
        <v>964.04494382022472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1">
        <f t="shared" si="8"/>
        <v>1.54296875</v>
      </c>
      <c r="B109" s="11">
        <f t="shared" si="6"/>
        <v>1.5713778409090909E-3</v>
      </c>
      <c r="C109" s="24">
        <f t="shared" si="7"/>
        <v>981.92090395480227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1">
        <f t="shared" si="8"/>
        <v>1.5625</v>
      </c>
      <c r="B110" s="11">
        <f t="shared" si="6"/>
        <v>1.5625000000000001E-3</v>
      </c>
      <c r="C110" s="24">
        <f t="shared" si="7"/>
        <v>1000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25">
      <c r="A111" s="11">
        <f t="shared" si="8"/>
        <v>1.58203125</v>
      </c>
      <c r="B111" s="11">
        <f t="shared" si="6"/>
        <v>1.553622159090909E-3</v>
      </c>
      <c r="C111" s="24">
        <f t="shared" si="7"/>
        <v>1018.2857142857143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1">
        <f t="shared" si="8"/>
        <v>1.6015625</v>
      </c>
      <c r="B112" s="11">
        <f t="shared" si="6"/>
        <v>1.5447443181818182E-3</v>
      </c>
      <c r="C112" s="24">
        <f t="shared" si="7"/>
        <v>1036.7816091954023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1">
        <f t="shared" si="8"/>
        <v>1.62109375</v>
      </c>
      <c r="B113" s="11">
        <f t="shared" si="6"/>
        <v>1.5358664772727273E-3</v>
      </c>
      <c r="C113" s="24">
        <f t="shared" si="7"/>
        <v>1055.4913294797689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1">
        <f t="shared" si="8"/>
        <v>1.640625</v>
      </c>
      <c r="B114" s="11">
        <f t="shared" si="6"/>
        <v>1.5269886363636364E-3</v>
      </c>
      <c r="C114" s="24">
        <f t="shared" si="7"/>
        <v>1074.4186046511627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1">
        <f t="shared" si="8"/>
        <v>1.66015625</v>
      </c>
      <c r="B115" s="11">
        <f t="shared" si="6"/>
        <v>1.5181107954545454E-3</v>
      </c>
      <c r="C115" s="24">
        <f t="shared" si="7"/>
        <v>1093.5672514619885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1">
        <f t="shared" si="8"/>
        <v>1.6796875</v>
      </c>
      <c r="B116" s="11">
        <f t="shared" si="6"/>
        <v>1.5092329545454545E-3</v>
      </c>
      <c r="C116" s="24">
        <f t="shared" si="7"/>
        <v>1112.9411764705883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1">
        <f t="shared" si="8"/>
        <v>1.69921875</v>
      </c>
      <c r="B117" s="11">
        <f t="shared" si="6"/>
        <v>1.5003551136363636E-3</v>
      </c>
      <c r="C117" s="24">
        <f t="shared" si="7"/>
        <v>1132.5443786982248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1">
        <f t="shared" si="8"/>
        <v>1.71875</v>
      </c>
      <c r="B118" s="11">
        <f t="shared" si="6"/>
        <v>1.4914772727272728E-3</v>
      </c>
      <c r="C118" s="24">
        <f t="shared" si="7"/>
        <v>1152.3809523809523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1">
        <f t="shared" si="8"/>
        <v>1.73828125</v>
      </c>
      <c r="B119" s="11">
        <f t="shared" si="6"/>
        <v>1.4825994318181817E-3</v>
      </c>
      <c r="C119" s="24">
        <f t="shared" si="7"/>
        <v>1172.4550898203593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1">
        <f t="shared" si="8"/>
        <v>1.7578125</v>
      </c>
      <c r="B120" s="11">
        <f t="shared" si="6"/>
        <v>1.4737215909090909E-3</v>
      </c>
      <c r="C120" s="24">
        <f t="shared" si="7"/>
        <v>1192.7710843373495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1">
        <f t="shared" si="8"/>
        <v>1.77734375</v>
      </c>
      <c r="B121" s="11">
        <f t="shared" si="6"/>
        <v>1.46484375E-3</v>
      </c>
      <c r="C121" s="24">
        <f t="shared" si="7"/>
        <v>1213.3333333333333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1">
        <f t="shared" si="8"/>
        <v>1.796875</v>
      </c>
      <c r="B122" s="11">
        <f t="shared" si="6"/>
        <v>1.4559659090909091E-3</v>
      </c>
      <c r="C122" s="24">
        <f t="shared" si="7"/>
        <v>1234.1463414634145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1">
        <f t="shared" si="8"/>
        <v>1.81640625</v>
      </c>
      <c r="B123" s="11">
        <f t="shared" si="6"/>
        <v>1.4470880681818183E-3</v>
      </c>
      <c r="C123" s="24">
        <f t="shared" si="7"/>
        <v>1255.2147239263802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1">
        <f t="shared" si="8"/>
        <v>1.8359375</v>
      </c>
      <c r="B124" s="11">
        <f t="shared" si="6"/>
        <v>1.4382102272727272E-3</v>
      </c>
      <c r="C124" s="24">
        <f t="shared" si="7"/>
        <v>1276.5432098765432</v>
      </c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1">
        <f t="shared" si="8"/>
        <v>1.85546875</v>
      </c>
      <c r="B125" s="11">
        <f t="shared" si="6"/>
        <v>1.4293323863636364E-3</v>
      </c>
      <c r="C125" s="24">
        <f t="shared" si="7"/>
        <v>1298.1366459627329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1">
        <f t="shared" si="8"/>
        <v>1.875</v>
      </c>
      <c r="B126" s="11">
        <f t="shared" si="6"/>
        <v>1.4204545454545455E-3</v>
      </c>
      <c r="C126" s="24">
        <f t="shared" si="7"/>
        <v>1320</v>
      </c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1">
        <f t="shared" si="8"/>
        <v>1.89453125</v>
      </c>
      <c r="B127" s="11">
        <f t="shared" si="6"/>
        <v>1.4115767045454546E-3</v>
      </c>
      <c r="C127" s="24">
        <f t="shared" si="7"/>
        <v>1342.1383647798741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1">
        <f t="shared" si="8"/>
        <v>1.9140625</v>
      </c>
      <c r="B128" s="11">
        <f t="shared" si="6"/>
        <v>1.4026988636363636E-3</v>
      </c>
      <c r="C128" s="24">
        <f t="shared" si="7"/>
        <v>1364.5569620253166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1">
        <f t="shared" si="8"/>
        <v>1.93359375</v>
      </c>
      <c r="B129" s="11">
        <f t="shared" si="6"/>
        <v>1.3938210227272727E-3</v>
      </c>
      <c r="C129" s="24">
        <f t="shared" si="7"/>
        <v>1387.2611464968154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1">
        <f t="shared" si="8"/>
        <v>1.953125</v>
      </c>
      <c r="B130" s="11">
        <f t="shared" si="6"/>
        <v>1.3849431818181818E-3</v>
      </c>
      <c r="C130" s="24">
        <f t="shared" si="7"/>
        <v>1410.2564102564102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1">
        <f t="shared" si="8"/>
        <v>1.97265625</v>
      </c>
      <c r="B131" s="11">
        <f t="shared" si="6"/>
        <v>1.376065340909091E-3</v>
      </c>
      <c r="C131" s="24">
        <f t="shared" si="7"/>
        <v>1433.5483870967741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1">
        <f t="shared" si="8"/>
        <v>1.9921875</v>
      </c>
      <c r="B132" s="11">
        <f t="shared" si="6"/>
        <v>1.3671874999999999E-3</v>
      </c>
      <c r="C132" s="24">
        <f t="shared" si="7"/>
        <v>1457.1428571428573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25">
      <c r="A133" s="11">
        <f t="shared" si="8"/>
        <v>2.01171875</v>
      </c>
      <c r="B133" s="11">
        <f t="shared" si="6"/>
        <v>1.3583096590909091E-3</v>
      </c>
      <c r="C133" s="24">
        <f t="shared" si="7"/>
        <v>1481.045751633987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1">
        <f t="shared" si="8"/>
        <v>2.03125</v>
      </c>
      <c r="B134" s="11">
        <f t="shared" si="6"/>
        <v>1.3494318181818182E-3</v>
      </c>
      <c r="C134" s="24">
        <f t="shared" si="7"/>
        <v>1505.2631578947369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1">
        <f t="shared" si="8"/>
        <v>2.05078125</v>
      </c>
      <c r="B135" s="11">
        <f t="shared" si="6"/>
        <v>1.3405539772727273E-3</v>
      </c>
      <c r="C135" s="24">
        <f t="shared" si="7"/>
        <v>1529.8013245033112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1">
        <f t="shared" si="8"/>
        <v>2.0703125</v>
      </c>
      <c r="B136" s="11">
        <f t="shared" si="6"/>
        <v>1.3316761363636363E-3</v>
      </c>
      <c r="C136" s="24">
        <f t="shared" si="7"/>
        <v>1554.6666666666667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1">
        <f t="shared" si="8"/>
        <v>2.08984375</v>
      </c>
      <c r="B137" s="11">
        <f t="shared" si="6"/>
        <v>1.3227982954545454E-3</v>
      </c>
      <c r="C137" s="24">
        <f t="shared" si="7"/>
        <v>1579.8657718120805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1">
        <f t="shared" si="8"/>
        <v>2.109375</v>
      </c>
      <c r="B138" s="11">
        <f t="shared" si="6"/>
        <v>1.3139204545454545E-3</v>
      </c>
      <c r="C138" s="24">
        <f t="shared" si="7"/>
        <v>1605.4054054054054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1">
        <f t="shared" si="8"/>
        <v>2.12890625</v>
      </c>
      <c r="B139" s="11">
        <f t="shared" si="6"/>
        <v>1.3050426136363637E-3</v>
      </c>
      <c r="C139" s="24">
        <f t="shared" si="7"/>
        <v>1631.2925170068027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1">
        <f t="shared" si="8"/>
        <v>2.1484375</v>
      </c>
      <c r="B140" s="11">
        <f t="shared" si="6"/>
        <v>1.2961647727272728E-3</v>
      </c>
      <c r="C140" s="24">
        <f t="shared" si="7"/>
        <v>1657.5342465753424</v>
      </c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1">
        <f t="shared" si="8"/>
        <v>2.16796875</v>
      </c>
      <c r="B141" s="11">
        <f t="shared" si="6"/>
        <v>1.2872869318181818E-3</v>
      </c>
      <c r="C141" s="24">
        <f t="shared" si="7"/>
        <v>1684.1379310344828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1">
        <f t="shared" si="8"/>
        <v>2.1875</v>
      </c>
      <c r="B142" s="11">
        <f t="shared" si="6"/>
        <v>1.2784090909090909E-3</v>
      </c>
      <c r="C142" s="24">
        <f t="shared" si="7"/>
        <v>1711.1111111111111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1">
        <f t="shared" si="8"/>
        <v>2.20703125</v>
      </c>
      <c r="B143" s="11">
        <f t="shared" si="6"/>
        <v>1.26953125E-3</v>
      </c>
      <c r="C143" s="24">
        <f t="shared" si="7"/>
        <v>1738.4615384615383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1">
        <f t="shared" si="8"/>
        <v>2.2265625</v>
      </c>
      <c r="B144" s="11">
        <f t="shared" si="6"/>
        <v>1.2606534090909092E-3</v>
      </c>
      <c r="C144" s="24">
        <f t="shared" si="7"/>
        <v>1766.1971830985915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1">
        <f t="shared" si="8"/>
        <v>2.24609375</v>
      </c>
      <c r="B145" s="11">
        <f t="shared" si="6"/>
        <v>1.2517755681818181E-3</v>
      </c>
      <c r="C145" s="24">
        <f t="shared" si="7"/>
        <v>1794.3262411347519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1">
        <f t="shared" si="8"/>
        <v>2.265625</v>
      </c>
      <c r="B146" s="11">
        <f t="shared" si="6"/>
        <v>1.2428977272727273E-3</v>
      </c>
      <c r="C146" s="24">
        <f t="shared" si="7"/>
        <v>1822.8571428571429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1">
        <f t="shared" si="8"/>
        <v>2.28515625</v>
      </c>
      <c r="B147" s="11">
        <f t="shared" si="6"/>
        <v>1.2340198863636364E-3</v>
      </c>
      <c r="C147" s="24">
        <f t="shared" si="7"/>
        <v>1851.7985611510792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1">
        <f t="shared" si="8"/>
        <v>2.3046875</v>
      </c>
      <c r="B148" s="11">
        <f t="shared" si="6"/>
        <v>1.2251420454545455E-3</v>
      </c>
      <c r="C148" s="24">
        <f t="shared" si="7"/>
        <v>1881.159420289855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1">
        <f t="shared" si="8"/>
        <v>2.32421875</v>
      </c>
      <c r="B149" s="11">
        <f t="shared" si="6"/>
        <v>1.2162642045454545E-3</v>
      </c>
      <c r="C149" s="24">
        <f t="shared" si="7"/>
        <v>1910.9489051094893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1">
        <f t="shared" si="8"/>
        <v>2.34375</v>
      </c>
      <c r="B150" s="11">
        <f t="shared" si="6"/>
        <v>1.2073863636363636E-3</v>
      </c>
      <c r="C150" s="24">
        <f t="shared" si="7"/>
        <v>1941.1764705882354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1">
        <f t="shared" si="8"/>
        <v>2.36328125</v>
      </c>
      <c r="B151" s="11">
        <f t="shared" si="6"/>
        <v>1.1985085227272727E-3</v>
      </c>
      <c r="C151" s="24">
        <f t="shared" si="7"/>
        <v>1971.8518518518517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1">
        <f t="shared" si="8"/>
        <v>2.3828125</v>
      </c>
      <c r="B152" s="11">
        <f t="shared" si="6"/>
        <v>1.1896306818181819E-3</v>
      </c>
      <c r="C152" s="24">
        <f t="shared" si="7"/>
        <v>2002.9850746268655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1">
        <f t="shared" si="8"/>
        <v>2.40234375</v>
      </c>
      <c r="B153" s="11">
        <f t="shared" si="6"/>
        <v>1.1807528409090908E-3</v>
      </c>
      <c r="C153" s="24">
        <f t="shared" si="7"/>
        <v>2034.5864661654136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1">
        <f t="shared" si="8"/>
        <v>2.421875</v>
      </c>
      <c r="B154" s="11">
        <f t="shared" si="6"/>
        <v>1.171875E-3</v>
      </c>
      <c r="C154" s="24">
        <f t="shared" si="7"/>
        <v>2066.666666666667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1">
        <f t="shared" si="8"/>
        <v>2.44140625</v>
      </c>
      <c r="B155" s="11">
        <f t="shared" si="6"/>
        <v>1.1629971590909091E-3</v>
      </c>
      <c r="C155" s="24">
        <f t="shared" si="7"/>
        <v>2099.2366412213742</v>
      </c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1">
        <f t="shared" si="8"/>
        <v>2.4609375</v>
      </c>
      <c r="B156" s="11">
        <f t="shared" si="6"/>
        <v>1.1541193181818182E-3</v>
      </c>
      <c r="C156" s="24">
        <f t="shared" si="7"/>
        <v>2132.3076923076924</v>
      </c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1">
        <f t="shared" si="8"/>
        <v>2.48046875</v>
      </c>
      <c r="B157" s="11">
        <f t="shared" si="6"/>
        <v>1.1452414772727272E-3</v>
      </c>
      <c r="C157" s="24">
        <f t="shared" si="7"/>
        <v>2165.8914728682171</v>
      </c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1">
        <f t="shared" si="8"/>
        <v>2.5</v>
      </c>
      <c r="B158" s="11">
        <f t="shared" si="6"/>
        <v>1.1363636363636363E-3</v>
      </c>
      <c r="C158" s="24">
        <f t="shared" si="7"/>
        <v>2200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1">
        <f t="shared" si="8"/>
        <v>2.51953125</v>
      </c>
      <c r="B159" s="11">
        <f t="shared" ref="B159:B222" si="9">($B$4-A159)/$B$3</f>
        <v>1.1274857954545455E-3</v>
      </c>
      <c r="C159" s="24">
        <f t="shared" ref="C159:C222" si="10">A159/B159</f>
        <v>2234.6456692913384</v>
      </c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1">
        <f t="shared" ref="A160:A223" si="11">A159+($B$4/$B$5)</f>
        <v>2.5390625</v>
      </c>
      <c r="B160" s="11">
        <f t="shared" si="9"/>
        <v>1.1186079545454546E-3</v>
      </c>
      <c r="C160" s="24">
        <f t="shared" si="10"/>
        <v>2269.8412698412699</v>
      </c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1">
        <f t="shared" si="11"/>
        <v>2.55859375</v>
      </c>
      <c r="B161" s="11">
        <f t="shared" si="9"/>
        <v>1.1097301136363637E-3</v>
      </c>
      <c r="C161" s="24">
        <f t="shared" si="10"/>
        <v>2305.6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1">
        <f t="shared" si="11"/>
        <v>2.578125</v>
      </c>
      <c r="B162" s="11">
        <f t="shared" si="9"/>
        <v>1.1008522727272727E-3</v>
      </c>
      <c r="C162" s="24">
        <f t="shared" si="10"/>
        <v>2341.9354838709678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1">
        <f t="shared" si="11"/>
        <v>2.59765625</v>
      </c>
      <c r="B163" s="11">
        <f t="shared" si="9"/>
        <v>1.0919744318181818E-3</v>
      </c>
      <c r="C163" s="24">
        <f t="shared" si="10"/>
        <v>2378.8617886178863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1">
        <f t="shared" si="11"/>
        <v>2.6171875</v>
      </c>
      <c r="B164" s="11">
        <f t="shared" si="9"/>
        <v>1.0830965909090909E-3</v>
      </c>
      <c r="C164" s="24">
        <f t="shared" si="10"/>
        <v>2416.3934426229507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1">
        <f t="shared" si="11"/>
        <v>2.63671875</v>
      </c>
      <c r="B165" s="11">
        <f t="shared" si="9"/>
        <v>1.0742187500000001E-3</v>
      </c>
      <c r="C165" s="24">
        <f t="shared" si="10"/>
        <v>2454.5454545454545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1">
        <f t="shared" si="11"/>
        <v>2.65625</v>
      </c>
      <c r="B166" s="11">
        <f t="shared" si="9"/>
        <v>1.065340909090909E-3</v>
      </c>
      <c r="C166" s="24">
        <f t="shared" si="10"/>
        <v>2493.3333333333335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1">
        <f t="shared" si="11"/>
        <v>2.67578125</v>
      </c>
      <c r="B167" s="11">
        <f t="shared" si="9"/>
        <v>1.0564630681818182E-3</v>
      </c>
      <c r="C167" s="24">
        <f t="shared" si="10"/>
        <v>2532.7731092436975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1">
        <f t="shared" si="11"/>
        <v>2.6953125</v>
      </c>
      <c r="B168" s="11">
        <f t="shared" si="9"/>
        <v>1.0475852272727273E-3</v>
      </c>
      <c r="C168" s="24">
        <f t="shared" si="10"/>
        <v>2572.8813559322034</v>
      </c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1">
        <f t="shared" si="11"/>
        <v>2.71484375</v>
      </c>
      <c r="B169" s="11">
        <f t="shared" si="9"/>
        <v>1.0387073863636364E-3</v>
      </c>
      <c r="C169" s="24">
        <f t="shared" si="10"/>
        <v>2613.6752136752134</v>
      </c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1">
        <f t="shared" si="11"/>
        <v>2.734375</v>
      </c>
      <c r="B170" s="11">
        <f t="shared" si="9"/>
        <v>1.0298295454545454E-3</v>
      </c>
      <c r="C170" s="24">
        <f t="shared" si="10"/>
        <v>2655.1724137931037</v>
      </c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1">
        <f t="shared" si="11"/>
        <v>2.75390625</v>
      </c>
      <c r="B171" s="11">
        <f t="shared" si="9"/>
        <v>1.0209517045454545E-3</v>
      </c>
      <c r="C171" s="24">
        <f t="shared" si="10"/>
        <v>2697.391304347826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1">
        <f t="shared" si="11"/>
        <v>2.7734375</v>
      </c>
      <c r="B172" s="11">
        <f t="shared" si="9"/>
        <v>1.0120738636363636E-3</v>
      </c>
      <c r="C172" s="24">
        <f t="shared" si="10"/>
        <v>2740.3508771929824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1">
        <f t="shared" si="11"/>
        <v>2.79296875</v>
      </c>
      <c r="B173" s="11">
        <f t="shared" si="9"/>
        <v>1.0031960227272728E-3</v>
      </c>
      <c r="C173" s="24">
        <f t="shared" si="10"/>
        <v>2784.070796460177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1">
        <f t="shared" si="11"/>
        <v>2.8125</v>
      </c>
      <c r="B174" s="11">
        <f t="shared" si="9"/>
        <v>9.9431818181818172E-4</v>
      </c>
      <c r="C174" s="24">
        <f t="shared" si="10"/>
        <v>2828.5714285714289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1">
        <f t="shared" si="11"/>
        <v>2.83203125</v>
      </c>
      <c r="B175" s="11">
        <f t="shared" si="9"/>
        <v>9.8544034090909086E-4</v>
      </c>
      <c r="C175" s="24">
        <f t="shared" si="10"/>
        <v>2873.8738738738739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1">
        <f t="shared" si="11"/>
        <v>2.8515625</v>
      </c>
      <c r="B176" s="11">
        <f t="shared" si="9"/>
        <v>9.765625E-4</v>
      </c>
      <c r="C176" s="24">
        <f t="shared" si="10"/>
        <v>2920</v>
      </c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1">
        <f t="shared" si="11"/>
        <v>2.87109375</v>
      </c>
      <c r="B177" s="11">
        <f t="shared" si="9"/>
        <v>9.6768465909090914E-4</v>
      </c>
      <c r="C177" s="24">
        <f t="shared" si="10"/>
        <v>2966.9724770642201</v>
      </c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1">
        <f t="shared" si="11"/>
        <v>2.890625</v>
      </c>
      <c r="B178" s="11">
        <f t="shared" si="9"/>
        <v>9.5880681818181818E-4</v>
      </c>
      <c r="C178" s="24">
        <f t="shared" si="10"/>
        <v>3014.8148148148148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1">
        <f t="shared" si="11"/>
        <v>2.91015625</v>
      </c>
      <c r="B179" s="11">
        <f t="shared" si="9"/>
        <v>9.4992897727272732E-4</v>
      </c>
      <c r="C179" s="24">
        <f t="shared" si="10"/>
        <v>3063.5514018691588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1">
        <f t="shared" si="11"/>
        <v>2.9296875</v>
      </c>
      <c r="B180" s="11">
        <f t="shared" si="9"/>
        <v>9.4105113636363635E-4</v>
      </c>
      <c r="C180" s="24">
        <f t="shared" si="10"/>
        <v>3113.2075471698113</v>
      </c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1">
        <f t="shared" si="11"/>
        <v>2.94921875</v>
      </c>
      <c r="B181" s="11">
        <f t="shared" si="9"/>
        <v>9.3217329545454549E-4</v>
      </c>
      <c r="C181" s="24">
        <f t="shared" si="10"/>
        <v>3163.8095238095239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1">
        <f t="shared" si="11"/>
        <v>2.96875</v>
      </c>
      <c r="B182" s="11">
        <f t="shared" si="9"/>
        <v>9.2329545454545453E-4</v>
      </c>
      <c r="C182" s="24">
        <f t="shared" si="10"/>
        <v>3215.3846153846152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1">
        <f t="shared" si="11"/>
        <v>2.98828125</v>
      </c>
      <c r="B183" s="11">
        <f t="shared" si="9"/>
        <v>9.1441761363636367E-4</v>
      </c>
      <c r="C183" s="24">
        <f t="shared" si="10"/>
        <v>3267.9611650485435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1">
        <f t="shared" si="11"/>
        <v>3.0078125</v>
      </c>
      <c r="B184" s="11">
        <f t="shared" si="9"/>
        <v>9.055397727272727E-4</v>
      </c>
      <c r="C184" s="24">
        <f t="shared" si="10"/>
        <v>3321.5686274509803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1">
        <f t="shared" si="11"/>
        <v>3.02734375</v>
      </c>
      <c r="B185" s="11">
        <f t="shared" si="9"/>
        <v>8.9666193181818185E-4</v>
      </c>
      <c r="C185" s="24">
        <f t="shared" si="10"/>
        <v>3376.2376237623762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1">
        <f t="shared" si="11"/>
        <v>3.046875</v>
      </c>
      <c r="B186" s="11">
        <f t="shared" si="9"/>
        <v>8.8778409090909088E-4</v>
      </c>
      <c r="C186" s="24">
        <f t="shared" si="10"/>
        <v>3432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1">
        <f t="shared" si="11"/>
        <v>3.06640625</v>
      </c>
      <c r="B187" s="11">
        <f t="shared" si="9"/>
        <v>8.7890625000000002E-4</v>
      </c>
      <c r="C187" s="24">
        <f t="shared" si="10"/>
        <v>3488.8888888888887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1">
        <f t="shared" si="11"/>
        <v>3.0859375</v>
      </c>
      <c r="B188" s="11">
        <f t="shared" si="9"/>
        <v>8.7002840909090906E-4</v>
      </c>
      <c r="C188" s="24">
        <f t="shared" si="10"/>
        <v>3546.9387755102043</v>
      </c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1">
        <f t="shared" si="11"/>
        <v>3.10546875</v>
      </c>
      <c r="B189" s="11">
        <f t="shared" si="9"/>
        <v>8.611505681818182E-4</v>
      </c>
      <c r="C189" s="24">
        <f t="shared" si="10"/>
        <v>3606.1855670103091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1">
        <f t="shared" si="11"/>
        <v>3.125</v>
      </c>
      <c r="B190" s="11">
        <f t="shared" si="9"/>
        <v>8.5227272727272723E-4</v>
      </c>
      <c r="C190" s="24">
        <f t="shared" si="10"/>
        <v>3666.666666666667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1">
        <f t="shared" si="11"/>
        <v>3.14453125</v>
      </c>
      <c r="B191" s="11">
        <f t="shared" si="9"/>
        <v>8.4339488636363637E-4</v>
      </c>
      <c r="C191" s="24">
        <f t="shared" si="10"/>
        <v>3728.4210526315787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1">
        <f t="shared" si="11"/>
        <v>3.1640625</v>
      </c>
      <c r="B192" s="11">
        <f t="shared" si="9"/>
        <v>8.3451704545454541E-4</v>
      </c>
      <c r="C192" s="24">
        <f t="shared" si="10"/>
        <v>3791.489361702128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1">
        <f t="shared" si="11"/>
        <v>3.18359375</v>
      </c>
      <c r="B193" s="11">
        <f t="shared" si="9"/>
        <v>8.2563920454545455E-4</v>
      </c>
      <c r="C193" s="24">
        <f t="shared" si="10"/>
        <v>3855.9139784946237</v>
      </c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1">
        <f t="shared" si="11"/>
        <v>3.203125</v>
      </c>
      <c r="B194" s="11">
        <f t="shared" si="9"/>
        <v>8.1676136363636358E-4</v>
      </c>
      <c r="C194" s="24">
        <f t="shared" si="10"/>
        <v>3921.739130434783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1">
        <f t="shared" si="11"/>
        <v>3.22265625</v>
      </c>
      <c r="B195" s="11">
        <f t="shared" si="9"/>
        <v>8.0788352272727273E-4</v>
      </c>
      <c r="C195" s="24">
        <f t="shared" si="10"/>
        <v>3989.0109890109889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1">
        <f t="shared" si="11"/>
        <v>3.2421875</v>
      </c>
      <c r="B196" s="11">
        <f t="shared" si="9"/>
        <v>7.9900568181818187E-4</v>
      </c>
      <c r="C196" s="24">
        <f t="shared" si="10"/>
        <v>4057.7777777777774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1">
        <f t="shared" si="11"/>
        <v>3.26171875</v>
      </c>
      <c r="B197" s="11">
        <f t="shared" si="9"/>
        <v>7.901278409090909E-4</v>
      </c>
      <c r="C197" s="24">
        <f t="shared" si="10"/>
        <v>4128.0898876404499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1">
        <f t="shared" si="11"/>
        <v>3.28125</v>
      </c>
      <c r="B198" s="11">
        <f t="shared" si="9"/>
        <v>7.8125000000000004E-4</v>
      </c>
      <c r="C198" s="24">
        <f t="shared" si="10"/>
        <v>4200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1">
        <f t="shared" si="11"/>
        <v>3.30078125</v>
      </c>
      <c r="B199" s="11">
        <f t="shared" si="9"/>
        <v>7.7237215909090908E-4</v>
      </c>
      <c r="C199" s="24">
        <f t="shared" si="10"/>
        <v>4273.5632183908046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1">
        <f t="shared" si="11"/>
        <v>3.3203125</v>
      </c>
      <c r="B200" s="11">
        <f t="shared" si="9"/>
        <v>7.6349431818181822E-4</v>
      </c>
      <c r="C200" s="24">
        <f t="shared" si="10"/>
        <v>4348.8372093023254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1">
        <f t="shared" si="11"/>
        <v>3.33984375</v>
      </c>
      <c r="B201" s="11">
        <f t="shared" si="9"/>
        <v>7.5461647727272725E-4</v>
      </c>
      <c r="C201" s="24">
        <f t="shared" si="10"/>
        <v>4425.8823529411766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1">
        <f t="shared" si="11"/>
        <v>3.359375</v>
      </c>
      <c r="B202" s="11">
        <f t="shared" si="9"/>
        <v>7.457386363636364E-4</v>
      </c>
      <c r="C202" s="24">
        <f t="shared" si="10"/>
        <v>4504.7619047619046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1">
        <f t="shared" si="11"/>
        <v>3.37890625</v>
      </c>
      <c r="B203" s="11">
        <f t="shared" si="9"/>
        <v>7.3686079545454543E-4</v>
      </c>
      <c r="C203" s="24">
        <f t="shared" si="10"/>
        <v>4585.5421686746986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1">
        <f t="shared" si="11"/>
        <v>3.3984375</v>
      </c>
      <c r="B204" s="11">
        <f t="shared" si="9"/>
        <v>7.2798295454545457E-4</v>
      </c>
      <c r="C204" s="24">
        <f t="shared" si="10"/>
        <v>4668.292682926829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1">
        <f t="shared" si="11"/>
        <v>3.41796875</v>
      </c>
      <c r="B205" s="11">
        <f t="shared" si="9"/>
        <v>7.191051136363636E-4</v>
      </c>
      <c r="C205" s="24">
        <f t="shared" si="10"/>
        <v>4753.0864197530864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1">
        <f t="shared" si="11"/>
        <v>3.4375</v>
      </c>
      <c r="B206" s="11">
        <f t="shared" si="9"/>
        <v>7.1022727272727275E-4</v>
      </c>
      <c r="C206" s="24">
        <f t="shared" si="10"/>
        <v>4840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1">
        <f t="shared" si="11"/>
        <v>3.45703125</v>
      </c>
      <c r="B207" s="11">
        <f t="shared" si="9"/>
        <v>7.0134943181818178E-4</v>
      </c>
      <c r="C207" s="24">
        <f t="shared" si="10"/>
        <v>4929.1139240506336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1">
        <f t="shared" si="11"/>
        <v>3.4765625</v>
      </c>
      <c r="B208" s="11">
        <f t="shared" si="9"/>
        <v>6.9247159090909092E-4</v>
      </c>
      <c r="C208" s="24">
        <f t="shared" si="10"/>
        <v>5020.5128205128203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1">
        <f t="shared" si="11"/>
        <v>3.49609375</v>
      </c>
      <c r="B209" s="11">
        <f t="shared" si="9"/>
        <v>6.8359374999999996E-4</v>
      </c>
      <c r="C209" s="24">
        <f t="shared" si="10"/>
        <v>5114.2857142857147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1">
        <f t="shared" si="11"/>
        <v>3.515625</v>
      </c>
      <c r="B210" s="11">
        <f t="shared" si="9"/>
        <v>6.747159090909091E-4</v>
      </c>
      <c r="C210" s="24">
        <f t="shared" si="10"/>
        <v>5210.5263157894733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1">
        <f t="shared" si="11"/>
        <v>3.53515625</v>
      </c>
      <c r="B211" s="11">
        <f t="shared" si="9"/>
        <v>6.6583806818181813E-4</v>
      </c>
      <c r="C211" s="24">
        <f t="shared" si="10"/>
        <v>5309.3333333333339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1">
        <f t="shared" si="11"/>
        <v>3.5546875</v>
      </c>
      <c r="B212" s="11">
        <f t="shared" si="9"/>
        <v>6.5696022727272727E-4</v>
      </c>
      <c r="C212" s="24">
        <f t="shared" si="10"/>
        <v>5410.8108108108108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1">
        <f t="shared" si="11"/>
        <v>3.57421875</v>
      </c>
      <c r="B213" s="11">
        <f t="shared" si="9"/>
        <v>6.4808238636363642E-4</v>
      </c>
      <c r="C213" s="24">
        <f t="shared" si="10"/>
        <v>5515.0684931506848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1">
        <f t="shared" si="11"/>
        <v>3.59375</v>
      </c>
      <c r="B214" s="11">
        <f t="shared" si="9"/>
        <v>6.3920454545454545E-4</v>
      </c>
      <c r="C214" s="24">
        <f t="shared" si="10"/>
        <v>5622.2222222222226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1">
        <f t="shared" si="11"/>
        <v>3.61328125</v>
      </c>
      <c r="B215" s="11">
        <f t="shared" si="9"/>
        <v>6.3032670454545459E-4</v>
      </c>
      <c r="C215" s="24">
        <f t="shared" si="10"/>
        <v>5732.3943661971825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1">
        <f t="shared" si="11"/>
        <v>3.6328125</v>
      </c>
      <c r="B216" s="11">
        <f t="shared" si="9"/>
        <v>6.2144886363636363E-4</v>
      </c>
      <c r="C216" s="24">
        <f t="shared" si="10"/>
        <v>5845.7142857142862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1">
        <f t="shared" si="11"/>
        <v>3.65234375</v>
      </c>
      <c r="B217" s="11">
        <f t="shared" si="9"/>
        <v>6.1257102272727277E-4</v>
      </c>
      <c r="C217" s="24">
        <f t="shared" si="10"/>
        <v>5962.31884057971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1">
        <f t="shared" si="11"/>
        <v>3.671875</v>
      </c>
      <c r="B218" s="11">
        <f t="shared" si="9"/>
        <v>6.036931818181818E-4</v>
      </c>
      <c r="C218" s="24">
        <f t="shared" si="10"/>
        <v>6082.3529411764712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1">
        <f t="shared" si="11"/>
        <v>3.69140625</v>
      </c>
      <c r="B219" s="11">
        <f t="shared" si="9"/>
        <v>5.9481534090909094E-4</v>
      </c>
      <c r="C219" s="24">
        <f t="shared" si="10"/>
        <v>6205.9701492537306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1">
        <f t="shared" si="11"/>
        <v>3.7109375</v>
      </c>
      <c r="B220" s="11">
        <f t="shared" si="9"/>
        <v>5.8593749999999998E-4</v>
      </c>
      <c r="C220" s="24">
        <f t="shared" si="10"/>
        <v>6333.3333333333339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1">
        <f t="shared" si="11"/>
        <v>3.73046875</v>
      </c>
      <c r="B221" s="11">
        <f t="shared" si="9"/>
        <v>5.7705965909090912E-4</v>
      </c>
      <c r="C221" s="24">
        <f t="shared" si="10"/>
        <v>6464.6153846153838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1">
        <f t="shared" si="11"/>
        <v>3.75</v>
      </c>
      <c r="B222" s="11">
        <f t="shared" si="9"/>
        <v>5.6818181818181815E-4</v>
      </c>
      <c r="C222" s="24">
        <f t="shared" si="10"/>
        <v>6600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1">
        <f t="shared" si="11"/>
        <v>3.76953125</v>
      </c>
      <c r="B223" s="11">
        <f t="shared" ref="B223:B286" si="12">($B$4-A223)/$B$3</f>
        <v>5.593039772727273E-4</v>
      </c>
      <c r="C223" s="24">
        <f t="shared" ref="C223:C286" si="13">A223/B223</f>
        <v>6739.6825396825398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1">
        <f t="shared" ref="A224:A255" si="14">A223+($B$4/$B$5)</f>
        <v>3.7890625</v>
      </c>
      <c r="B224" s="11">
        <f t="shared" si="12"/>
        <v>5.5042613636363633E-4</v>
      </c>
      <c r="C224" s="24">
        <f t="shared" si="13"/>
        <v>6883.8709677419356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1">
        <f t="shared" si="14"/>
        <v>3.80859375</v>
      </c>
      <c r="B225" s="11">
        <f t="shared" si="12"/>
        <v>5.4154829545454547E-4</v>
      </c>
      <c r="C225" s="24">
        <f t="shared" si="13"/>
        <v>7032.7868852459014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1">
        <f t="shared" si="14"/>
        <v>3.828125</v>
      </c>
      <c r="B226" s="11">
        <f t="shared" si="12"/>
        <v>5.3267045454545451E-4</v>
      </c>
      <c r="C226" s="24">
        <f t="shared" si="13"/>
        <v>7186.666666666667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1">
        <f t="shared" si="14"/>
        <v>3.84765625</v>
      </c>
      <c r="B227" s="11">
        <f t="shared" si="12"/>
        <v>5.2379261363636365E-4</v>
      </c>
      <c r="C227" s="24">
        <f t="shared" si="13"/>
        <v>7345.7627118644068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1">
        <f t="shared" si="14"/>
        <v>3.8671875</v>
      </c>
      <c r="B228" s="11">
        <f t="shared" si="12"/>
        <v>5.1491477272727268E-4</v>
      </c>
      <c r="C228" s="24">
        <f t="shared" si="13"/>
        <v>7510.3448275862074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1">
        <f t="shared" si="14"/>
        <v>3.88671875</v>
      </c>
      <c r="B229" s="11">
        <f t="shared" si="12"/>
        <v>5.0603693181818182E-4</v>
      </c>
      <c r="C229" s="24">
        <f t="shared" si="13"/>
        <v>7680.7017543859647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1">
        <f t="shared" si="14"/>
        <v>3.90625</v>
      </c>
      <c r="B230" s="11">
        <f t="shared" si="12"/>
        <v>4.9715909090909086E-4</v>
      </c>
      <c r="C230" s="24">
        <f t="shared" si="13"/>
        <v>7857.1428571428578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1">
        <f t="shared" si="14"/>
        <v>3.92578125</v>
      </c>
      <c r="B231" s="11">
        <f t="shared" si="12"/>
        <v>4.8828125E-4</v>
      </c>
      <c r="C231" s="24">
        <f t="shared" si="13"/>
        <v>8040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1">
        <f t="shared" si="14"/>
        <v>3.9453125</v>
      </c>
      <c r="B232" s="11">
        <f t="shared" si="12"/>
        <v>4.7940340909090909E-4</v>
      </c>
      <c r="C232" s="24">
        <f t="shared" si="13"/>
        <v>8229.6296296296296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1">
        <f t="shared" si="14"/>
        <v>3.96484375</v>
      </c>
      <c r="B233" s="11">
        <f t="shared" si="12"/>
        <v>4.7052556818181818E-4</v>
      </c>
      <c r="C233" s="24">
        <f t="shared" si="13"/>
        <v>8426.4150943396235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1">
        <f t="shared" si="14"/>
        <v>3.984375</v>
      </c>
      <c r="B234" s="11">
        <f t="shared" si="12"/>
        <v>4.6164772727272726E-4</v>
      </c>
      <c r="C234" s="24">
        <f t="shared" si="13"/>
        <v>8630.7692307692305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1">
        <f t="shared" si="14"/>
        <v>4.00390625</v>
      </c>
      <c r="B235" s="11">
        <f t="shared" si="12"/>
        <v>4.5276988636363635E-4</v>
      </c>
      <c r="C235" s="24">
        <f t="shared" si="13"/>
        <v>8843.1372549019616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1">
        <f t="shared" si="14"/>
        <v>4.0234375</v>
      </c>
      <c r="B236" s="11">
        <f t="shared" si="12"/>
        <v>4.4389204545454544E-4</v>
      </c>
      <c r="C236" s="24">
        <f t="shared" si="13"/>
        <v>9064</v>
      </c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1">
        <f t="shared" si="14"/>
        <v>4.04296875</v>
      </c>
      <c r="B237" s="11">
        <f t="shared" si="12"/>
        <v>4.3501420454545453E-4</v>
      </c>
      <c r="C237" s="24">
        <f t="shared" si="13"/>
        <v>9293.8775510204086</v>
      </c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1">
        <f t="shared" si="14"/>
        <v>4.0625</v>
      </c>
      <c r="B238" s="11">
        <f t="shared" si="12"/>
        <v>4.2613636363636362E-4</v>
      </c>
      <c r="C238" s="24">
        <f t="shared" si="13"/>
        <v>9533.3333333333339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1">
        <f t="shared" si="14"/>
        <v>4.08203125</v>
      </c>
      <c r="B239" s="11">
        <f t="shared" si="12"/>
        <v>4.172585227272727E-4</v>
      </c>
      <c r="C239" s="24">
        <f t="shared" si="13"/>
        <v>9782.978723404256</v>
      </c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1">
        <f t="shared" si="14"/>
        <v>4.1015625</v>
      </c>
      <c r="B240" s="11">
        <f t="shared" si="12"/>
        <v>4.0838068181818179E-4</v>
      </c>
      <c r="C240" s="24">
        <f t="shared" si="13"/>
        <v>10043.478260869566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1">
        <f t="shared" si="14"/>
        <v>4.12109375</v>
      </c>
      <c r="B241" s="11">
        <f t="shared" si="12"/>
        <v>3.9950284090909093E-4</v>
      </c>
      <c r="C241" s="24">
        <f t="shared" si="13"/>
        <v>10315.555555555555</v>
      </c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1">
        <f t="shared" si="14"/>
        <v>4.140625</v>
      </c>
      <c r="B242" s="11">
        <f t="shared" si="12"/>
        <v>3.9062500000000002E-4</v>
      </c>
      <c r="C242" s="24">
        <f t="shared" si="13"/>
        <v>10600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1">
        <f t="shared" si="14"/>
        <v>4.16015625</v>
      </c>
      <c r="B243" s="11">
        <f t="shared" si="12"/>
        <v>3.8174715909090911E-4</v>
      </c>
      <c r="C243" s="24">
        <f t="shared" si="13"/>
        <v>10897.674418604651</v>
      </c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1">
        <f t="shared" si="14"/>
        <v>4.1796875</v>
      </c>
      <c r="B244" s="11">
        <f t="shared" si="12"/>
        <v>3.728693181818182E-4</v>
      </c>
      <c r="C244" s="24">
        <f t="shared" si="13"/>
        <v>11209.523809523809</v>
      </c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1">
        <f t="shared" si="14"/>
        <v>4.19921875</v>
      </c>
      <c r="B245" s="11">
        <f t="shared" si="12"/>
        <v>3.6399147727272729E-4</v>
      </c>
      <c r="C245" s="24">
        <f t="shared" si="13"/>
        <v>11536.585365853658</v>
      </c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1">
        <f t="shared" si="14"/>
        <v>4.21875</v>
      </c>
      <c r="B246" s="11">
        <f t="shared" si="12"/>
        <v>3.5511363636363637E-4</v>
      </c>
      <c r="C246" s="24">
        <f t="shared" si="13"/>
        <v>11880</v>
      </c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1">
        <f t="shared" si="14"/>
        <v>4.23828125</v>
      </c>
      <c r="B247" s="11">
        <f t="shared" si="12"/>
        <v>3.4623579545454546E-4</v>
      </c>
      <c r="C247" s="24">
        <f t="shared" si="13"/>
        <v>12241.025641025641</v>
      </c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1">
        <f t="shared" si="14"/>
        <v>4.2578125</v>
      </c>
      <c r="B248" s="11">
        <f t="shared" si="12"/>
        <v>3.3735795454545455E-4</v>
      </c>
      <c r="C248" s="24">
        <f t="shared" si="13"/>
        <v>12621.052631578947</v>
      </c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1">
        <f t="shared" si="14"/>
        <v>4.27734375</v>
      </c>
      <c r="B249" s="11">
        <f t="shared" si="12"/>
        <v>3.2848011363636364E-4</v>
      </c>
      <c r="C249" s="24">
        <f t="shared" si="13"/>
        <v>13021.621621621622</v>
      </c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1">
        <f t="shared" si="14"/>
        <v>4.296875</v>
      </c>
      <c r="B250" s="11">
        <f t="shared" si="12"/>
        <v>3.1960227272727273E-4</v>
      </c>
      <c r="C250" s="24">
        <f t="shared" si="13"/>
        <v>13444.444444444445</v>
      </c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1">
        <f t="shared" si="14"/>
        <v>4.31640625</v>
      </c>
      <c r="B251" s="11">
        <f t="shared" si="12"/>
        <v>3.1072443181818181E-4</v>
      </c>
      <c r="C251" s="24">
        <f t="shared" si="13"/>
        <v>13891.428571428572</v>
      </c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1">
        <f t="shared" si="14"/>
        <v>4.3359375</v>
      </c>
      <c r="B252" s="11">
        <f t="shared" si="12"/>
        <v>3.018465909090909E-4</v>
      </c>
      <c r="C252" s="24">
        <f t="shared" si="13"/>
        <v>14364.705882352942</v>
      </c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1">
        <f t="shared" si="14"/>
        <v>4.35546875</v>
      </c>
      <c r="B253" s="11">
        <f t="shared" si="12"/>
        <v>2.9296874999999999E-4</v>
      </c>
      <c r="C253" s="24">
        <f t="shared" si="13"/>
        <v>14866.666666666668</v>
      </c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1">
        <f t="shared" si="14"/>
        <v>4.375</v>
      </c>
      <c r="B254" s="11">
        <f t="shared" si="12"/>
        <v>2.8409090909090908E-4</v>
      </c>
      <c r="C254" s="24">
        <f t="shared" si="13"/>
        <v>15400</v>
      </c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1">
        <f t="shared" si="14"/>
        <v>4.39453125</v>
      </c>
      <c r="B255" s="11">
        <f t="shared" si="12"/>
        <v>2.7521306818181817E-4</v>
      </c>
      <c r="C255" s="24">
        <f t="shared" si="13"/>
        <v>15967.741935483871</v>
      </c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1">
        <f t="shared" ref="A256:A285" si="15">A255+($B$4/$B$5)</f>
        <v>4.4140625</v>
      </c>
      <c r="B256" s="11">
        <f t="shared" si="12"/>
        <v>2.6633522727272725E-4</v>
      </c>
      <c r="C256" s="24">
        <f t="shared" si="13"/>
        <v>16573.333333333336</v>
      </c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1">
        <f t="shared" si="15"/>
        <v>4.43359375</v>
      </c>
      <c r="B257" s="11">
        <f t="shared" si="12"/>
        <v>2.5745738636363634E-4</v>
      </c>
      <c r="C257" s="24">
        <f t="shared" si="13"/>
        <v>17220.689655172417</v>
      </c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1">
        <f t="shared" si="15"/>
        <v>4.453125</v>
      </c>
      <c r="B258" s="11">
        <f t="shared" si="12"/>
        <v>2.4857954545454543E-4</v>
      </c>
      <c r="C258" s="24">
        <f t="shared" si="13"/>
        <v>17914.285714285717</v>
      </c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1">
        <f t="shared" si="15"/>
        <v>4.47265625</v>
      </c>
      <c r="B259" s="11">
        <f t="shared" si="12"/>
        <v>2.3970170454545454E-4</v>
      </c>
      <c r="C259" s="24">
        <f t="shared" si="13"/>
        <v>18659.259259259259</v>
      </c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1">
        <f t="shared" si="15"/>
        <v>4.4921875</v>
      </c>
      <c r="B260" s="11">
        <f t="shared" si="12"/>
        <v>2.3082386363636363E-4</v>
      </c>
      <c r="C260" s="24">
        <f t="shared" si="13"/>
        <v>19461.538461538461</v>
      </c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1">
        <f t="shared" si="15"/>
        <v>4.51171875</v>
      </c>
      <c r="B261" s="11">
        <f t="shared" si="12"/>
        <v>2.2194602272727272E-4</v>
      </c>
      <c r="C261" s="24">
        <f t="shared" si="13"/>
        <v>20328</v>
      </c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1">
        <f t="shared" si="15"/>
        <v>4.53125</v>
      </c>
      <c r="B262" s="11">
        <f t="shared" si="12"/>
        <v>2.1306818181818181E-4</v>
      </c>
      <c r="C262" s="24">
        <f t="shared" si="13"/>
        <v>21266.666666666668</v>
      </c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1">
        <f t="shared" si="15"/>
        <v>4.55078125</v>
      </c>
      <c r="B263" s="11">
        <f t="shared" si="12"/>
        <v>2.041903409090909E-4</v>
      </c>
      <c r="C263" s="24">
        <f t="shared" si="13"/>
        <v>22286.956521739132</v>
      </c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1">
        <f t="shared" si="15"/>
        <v>4.5703125</v>
      </c>
      <c r="B264" s="11">
        <f t="shared" si="12"/>
        <v>1.9531250000000001E-4</v>
      </c>
      <c r="C264" s="24">
        <f t="shared" si="13"/>
        <v>23400</v>
      </c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1">
        <f t="shared" si="15"/>
        <v>4.58984375</v>
      </c>
      <c r="B265" s="11">
        <f t="shared" si="12"/>
        <v>1.864346590909091E-4</v>
      </c>
      <c r="C265" s="24">
        <f t="shared" si="13"/>
        <v>24619.047619047618</v>
      </c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1">
        <f t="shared" si="15"/>
        <v>4.609375</v>
      </c>
      <c r="B266" s="11">
        <f t="shared" si="12"/>
        <v>1.7755681818181819E-4</v>
      </c>
      <c r="C266" s="24">
        <f t="shared" si="13"/>
        <v>25960</v>
      </c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1">
        <f t="shared" si="15"/>
        <v>4.62890625</v>
      </c>
      <c r="B267" s="11">
        <f t="shared" si="12"/>
        <v>1.6867897727272727E-4</v>
      </c>
      <c r="C267" s="24">
        <f t="shared" si="13"/>
        <v>27442.105263157893</v>
      </c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1">
        <f t="shared" si="15"/>
        <v>4.6484375</v>
      </c>
      <c r="B268" s="11">
        <f t="shared" si="12"/>
        <v>1.5980113636363636E-4</v>
      </c>
      <c r="C268" s="24">
        <f t="shared" si="13"/>
        <v>29088.888888888891</v>
      </c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1">
        <f t="shared" si="15"/>
        <v>4.66796875</v>
      </c>
      <c r="B269" s="11">
        <f t="shared" si="12"/>
        <v>1.5092329545454545E-4</v>
      </c>
      <c r="C269" s="24">
        <f t="shared" si="13"/>
        <v>30929.411764705885</v>
      </c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1">
        <f t="shared" si="15"/>
        <v>4.6875</v>
      </c>
      <c r="B270" s="11">
        <f t="shared" si="12"/>
        <v>1.4204545454545454E-4</v>
      </c>
      <c r="C270" s="24">
        <f t="shared" si="13"/>
        <v>33000</v>
      </c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1">
        <f t="shared" si="15"/>
        <v>4.70703125</v>
      </c>
      <c r="B271" s="11">
        <f t="shared" si="12"/>
        <v>1.3316761363636363E-4</v>
      </c>
      <c r="C271" s="24">
        <f t="shared" si="13"/>
        <v>35346.666666666672</v>
      </c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1">
        <f t="shared" si="15"/>
        <v>4.7265625</v>
      </c>
      <c r="B272" s="11">
        <f t="shared" si="12"/>
        <v>1.2428977272727271E-4</v>
      </c>
      <c r="C272" s="24">
        <f t="shared" si="13"/>
        <v>38028.571428571435</v>
      </c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1">
        <f t="shared" si="15"/>
        <v>4.74609375</v>
      </c>
      <c r="B273" s="11">
        <f t="shared" si="12"/>
        <v>1.1541193181818182E-4</v>
      </c>
      <c r="C273" s="24">
        <f t="shared" si="13"/>
        <v>41123.076923076922</v>
      </c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1">
        <f t="shared" si="15"/>
        <v>4.765625</v>
      </c>
      <c r="B274" s="11">
        <f t="shared" si="12"/>
        <v>1.065340909090909E-4</v>
      </c>
      <c r="C274" s="24">
        <f t="shared" si="13"/>
        <v>44733.333333333336</v>
      </c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1">
        <f t="shared" si="15"/>
        <v>4.78515625</v>
      </c>
      <c r="B275" s="11">
        <f t="shared" si="12"/>
        <v>9.7656250000000005E-5</v>
      </c>
      <c r="C275" s="24">
        <f t="shared" si="13"/>
        <v>49000</v>
      </c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1">
        <f t="shared" si="15"/>
        <v>4.8046875</v>
      </c>
      <c r="B276" s="11">
        <f t="shared" si="12"/>
        <v>8.8778409090909093E-5</v>
      </c>
      <c r="C276" s="24">
        <f t="shared" si="13"/>
        <v>54120</v>
      </c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1">
        <f t="shared" si="15"/>
        <v>4.82421875</v>
      </c>
      <c r="B277" s="11">
        <f t="shared" si="12"/>
        <v>7.9900568181818181E-5</v>
      </c>
      <c r="C277" s="24">
        <f t="shared" si="13"/>
        <v>60377.777777777781</v>
      </c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1">
        <f t="shared" si="15"/>
        <v>4.84375</v>
      </c>
      <c r="B278" s="11">
        <f t="shared" si="12"/>
        <v>7.1022727272727269E-5</v>
      </c>
      <c r="C278" s="24">
        <f t="shared" si="13"/>
        <v>68200</v>
      </c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1">
        <f t="shared" si="15"/>
        <v>4.86328125</v>
      </c>
      <c r="B279" s="11">
        <f t="shared" si="12"/>
        <v>6.2144886363636357E-5</v>
      </c>
      <c r="C279" s="24">
        <f t="shared" si="13"/>
        <v>78257.14285714287</v>
      </c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1">
        <f t="shared" si="15"/>
        <v>4.8828125</v>
      </c>
      <c r="B280" s="11">
        <f t="shared" si="12"/>
        <v>5.3267045454545452E-5</v>
      </c>
      <c r="C280" s="24">
        <f t="shared" si="13"/>
        <v>91666.666666666672</v>
      </c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1">
        <f t="shared" si="15"/>
        <v>4.90234375</v>
      </c>
      <c r="B281" s="11">
        <f t="shared" si="12"/>
        <v>4.4389204545454547E-5</v>
      </c>
      <c r="C281" s="24">
        <f t="shared" si="13"/>
        <v>110440</v>
      </c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1">
        <f t="shared" si="15"/>
        <v>4.921875</v>
      </c>
      <c r="B282" s="11">
        <f t="shared" si="12"/>
        <v>3.5511363636363635E-5</v>
      </c>
      <c r="C282" s="24">
        <f t="shared" si="13"/>
        <v>138600</v>
      </c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1">
        <f t="shared" si="15"/>
        <v>4.94140625</v>
      </c>
      <c r="B283" s="11">
        <f t="shared" si="12"/>
        <v>2.6633522727272726E-5</v>
      </c>
      <c r="C283" s="24">
        <f t="shared" si="13"/>
        <v>185533.33333333334</v>
      </c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1">
        <f t="shared" si="15"/>
        <v>4.9609375</v>
      </c>
      <c r="B284" s="11">
        <f t="shared" si="12"/>
        <v>1.7755681818181817E-5</v>
      </c>
      <c r="C284" s="24">
        <f t="shared" si="13"/>
        <v>279400</v>
      </c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1">
        <f t="shared" si="15"/>
        <v>4.98046875</v>
      </c>
      <c r="B285" s="11">
        <f t="shared" si="12"/>
        <v>8.8778409090909087E-6</v>
      </c>
      <c r="C285" s="24">
        <f t="shared" si="13"/>
        <v>561000</v>
      </c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1">
        <v>4.9999998999999997</v>
      </c>
      <c r="B286" s="11">
        <f t="shared" si="12"/>
        <v>4.5454545582014239E-11</v>
      </c>
      <c r="C286" s="24">
        <f t="shared" si="13"/>
        <v>109999997491.52554</v>
      </c>
      <c r="D286" s="1" t="s">
        <v>71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482C9C-194A-4F60-B3C6-A15F1C132836}">
  <dimension ref="A1:AG259"/>
  <sheetViews>
    <sheetView workbookViewId="0">
      <selection activeCell="F5" sqref="F5"/>
    </sheetView>
  </sheetViews>
  <sheetFormatPr defaultRowHeight="15" x14ac:dyDescent="0.25"/>
  <cols>
    <col min="2" max="2" width="16" customWidth="1"/>
    <col min="3" max="3" width="12" bestFit="1" customWidth="1"/>
    <col min="4" max="4" width="15.7109375" style="10" bestFit="1" customWidth="1"/>
    <col min="5" max="5" width="12" bestFit="1" customWidth="1"/>
    <col min="6" max="6" width="12.7109375" bestFit="1" customWidth="1"/>
    <col min="11" max="11" width="14.7109375" bestFit="1" customWidth="1"/>
  </cols>
  <sheetData>
    <row r="1" spans="1:33" ht="21" x14ac:dyDescent="0.35">
      <c r="A1" s="1"/>
      <c r="B1" s="21" t="s">
        <v>66</v>
      </c>
      <c r="C1" s="1"/>
      <c r="D1" s="23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"/>
      <c r="B2" s="1"/>
      <c r="C2" s="1"/>
      <c r="D2" s="23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x14ac:dyDescent="0.25">
      <c r="A3" s="25" t="s">
        <v>52</v>
      </c>
      <c r="B3" s="25" t="s">
        <v>67</v>
      </c>
      <c r="C3" s="25" t="s">
        <v>59</v>
      </c>
      <c r="D3" s="26" t="s">
        <v>61</v>
      </c>
      <c r="E3" s="25" t="s">
        <v>60</v>
      </c>
      <c r="F3" s="24" t="s">
        <v>39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x14ac:dyDescent="0.25">
      <c r="A4" s="11" cm="1">
        <f t="array" ref="A4:A259">'Calc R from V'!A30:A285</f>
        <v>0</v>
      </c>
      <c r="B4" s="11" cm="1">
        <f t="array" ref="B4:B259">'Calc R from V'!C30:C285</f>
        <v>0</v>
      </c>
      <c r="C4" s="11" t="e">
        <f>LN(B4)</f>
        <v>#NUM!</v>
      </c>
      <c r="D4" s="27" t="e">
        <f>POWER(C4,3)</f>
        <v>#NUM!</v>
      </c>
      <c r="E4" s="11" t="e">
        <f>1/('Calc Coeffs'!$C$46+'Calc Coeffs'!$C$42*C4+'Calc Coeffs'!$C$37*D4)</f>
        <v>#NUM!</v>
      </c>
      <c r="F4" s="24" t="e">
        <f>E4-273</f>
        <v>#NUM!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x14ac:dyDescent="0.25">
      <c r="A5" s="11">
        <v>1.953125E-2</v>
      </c>
      <c r="B5" s="11">
        <v>8.6274509803921564</v>
      </c>
      <c r="C5" s="11">
        <f t="shared" ref="C5:C68" si="0">LN(B5)</f>
        <v>2.1549490941879812</v>
      </c>
      <c r="D5" s="27">
        <f t="shared" ref="D5:D68" si="1">POWER(C5,3)</f>
        <v>10.007164668162298</v>
      </c>
      <c r="E5" s="11">
        <f>1/('Calc Coeffs'!$C$46+'Calc Coeffs'!$C$42*C5+'Calc Coeffs'!$C$37*D5)</f>
        <v>552.41621247556384</v>
      </c>
      <c r="F5" s="24">
        <f t="shared" ref="F5:F68" si="2">E5-273</f>
        <v>279.41621247556384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x14ac:dyDescent="0.25">
      <c r="A6" s="11">
        <v>3.90625E-2</v>
      </c>
      <c r="B6" s="11">
        <v>17.322834645669293</v>
      </c>
      <c r="C6" s="11">
        <f t="shared" si="0"/>
        <v>2.8520255528878162</v>
      </c>
      <c r="D6" s="27">
        <f t="shared" si="1"/>
        <v>23.198517747795915</v>
      </c>
      <c r="E6" s="11">
        <f>1/('Calc Coeffs'!$C$46+'Calc Coeffs'!$C$42*C6+'Calc Coeffs'!$C$37*D6)</f>
        <v>498.10031998827338</v>
      </c>
      <c r="F6" s="24">
        <f t="shared" si="2"/>
        <v>225.10031998827338</v>
      </c>
      <c r="G6" s="1"/>
      <c r="H6" s="1"/>
      <c r="I6" s="1"/>
      <c r="J6" s="1" t="s">
        <v>65</v>
      </c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x14ac:dyDescent="0.25">
      <c r="A7" s="11">
        <v>5.859375E-2</v>
      </c>
      <c r="B7" s="11">
        <v>26.086956521739133</v>
      </c>
      <c r="C7" s="11">
        <f t="shared" si="0"/>
        <v>3.2614354392869966</v>
      </c>
      <c r="D7" s="27">
        <f t="shared" si="1"/>
        <v>34.691761978209712</v>
      </c>
      <c r="E7" s="11">
        <f>1/('Calc Coeffs'!$C$46+'Calc Coeffs'!$C$42*C7+'Calc Coeffs'!$C$37*D7)</f>
        <v>470.90036355170338</v>
      </c>
      <c r="F7" s="24">
        <f t="shared" si="2"/>
        <v>197.90036355170338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x14ac:dyDescent="0.25">
      <c r="A8" s="11">
        <v>7.8125E-2</v>
      </c>
      <c r="B8" s="11">
        <v>34.920634920634917</v>
      </c>
      <c r="C8" s="11">
        <f t="shared" si="0"/>
        <v>3.5530779129548744</v>
      </c>
      <c r="D8" s="27">
        <f t="shared" si="1"/>
        <v>44.855344116488055</v>
      </c>
      <c r="E8" s="11">
        <f>1/('Calc Coeffs'!$C$46+'Calc Coeffs'!$C$42*C8+'Calc Coeffs'!$C$37*D8)</f>
        <v>453.26553821563027</v>
      </c>
      <c r="F8" s="24">
        <f t="shared" si="2"/>
        <v>180.26553821563027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x14ac:dyDescent="0.25">
      <c r="A9" s="11">
        <v>9.765625E-2</v>
      </c>
      <c r="B9" s="11">
        <v>43.824701195219127</v>
      </c>
      <c r="C9" s="11">
        <f t="shared" si="0"/>
        <v>3.780197612648724</v>
      </c>
      <c r="D9" s="27">
        <f t="shared" si="1"/>
        <v>54.018623148553409</v>
      </c>
      <c r="E9" s="11">
        <f>1/('Calc Coeffs'!$C$46+'Calc Coeffs'!$C$42*C9+'Calc Coeffs'!$C$37*D9)</f>
        <v>440.41938464698222</v>
      </c>
      <c r="F9" s="24">
        <f t="shared" si="2"/>
        <v>167.41938464698222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5">
      <c r="A10" s="11">
        <v>0.1171875</v>
      </c>
      <c r="B10" s="11">
        <v>52.8</v>
      </c>
      <c r="C10" s="11">
        <f t="shared" si="0"/>
        <v>3.9665111907122159</v>
      </c>
      <c r="D10" s="27">
        <f t="shared" si="1"/>
        <v>62.405957600645273</v>
      </c>
      <c r="E10" s="11">
        <f>1/('Calc Coeffs'!$C$46+'Calc Coeffs'!$C$42*C10+'Calc Coeffs'!$C$37*D10)</f>
        <v>430.41142982445547</v>
      </c>
      <c r="F10" s="24">
        <f t="shared" si="2"/>
        <v>157.41142982445547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A11" s="11">
        <v>0.13671875</v>
      </c>
      <c r="B11" s="11">
        <v>61.847389558232933</v>
      </c>
      <c r="C11" s="11">
        <f t="shared" si="0"/>
        <v>4.1246698919370131</v>
      </c>
      <c r="D11" s="27">
        <f t="shared" si="1"/>
        <v>70.172603488456488</v>
      </c>
      <c r="E11" s="11">
        <f>1/('Calc Coeffs'!$C$46+'Calc Coeffs'!$C$42*C11+'Calc Coeffs'!$C$37*D11)</f>
        <v>422.26517898486725</v>
      </c>
      <c r="F11" s="24">
        <f t="shared" si="2"/>
        <v>149.26517898486725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x14ac:dyDescent="0.25">
      <c r="A12" s="11">
        <v>0.15625</v>
      </c>
      <c r="B12" s="11">
        <v>70.967741935483872</v>
      </c>
      <c r="C12" s="11">
        <f t="shared" si="0"/>
        <v>4.2622254348612607</v>
      </c>
      <c r="D12" s="27">
        <f t="shared" si="1"/>
        <v>77.429998209807167</v>
      </c>
      <c r="E12" s="11">
        <f>1/('Calc Coeffs'!$C$46+'Calc Coeffs'!$C$42*C12+'Calc Coeffs'!$C$37*D12)</f>
        <v>415.42617194985803</v>
      </c>
      <c r="F12" s="24">
        <f t="shared" si="2"/>
        <v>142.42617194985803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x14ac:dyDescent="0.25">
      <c r="A13" s="11">
        <v>0.17578125</v>
      </c>
      <c r="B13" s="11">
        <v>80.161943319838045</v>
      </c>
      <c r="C13" s="11">
        <f t="shared" si="0"/>
        <v>4.3840488800546495</v>
      </c>
      <c r="D13" s="27">
        <f t="shared" si="1"/>
        <v>84.260913479602507</v>
      </c>
      <c r="E13" s="11">
        <f>1/('Calc Coeffs'!$C$46+'Calc Coeffs'!$C$42*C13+'Calc Coeffs'!$C$37*D13)</f>
        <v>409.55120767538159</v>
      </c>
      <c r="F13" s="24">
        <f t="shared" si="2"/>
        <v>136.55120767538159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x14ac:dyDescent="0.25">
      <c r="A14" s="11">
        <v>0.1953125</v>
      </c>
      <c r="B14" s="11">
        <v>89.430894308943095</v>
      </c>
      <c r="C14" s="11">
        <f t="shared" si="0"/>
        <v>4.4934661964080904</v>
      </c>
      <c r="D14" s="27">
        <f t="shared" si="1"/>
        <v>90.72864747581616</v>
      </c>
      <c r="E14" s="11">
        <f>1/('Calc Coeffs'!$C$46+'Calc Coeffs'!$C$42*C14+'Calc Coeffs'!$C$37*D14)</f>
        <v>404.4140110473657</v>
      </c>
      <c r="F14" s="24">
        <f t="shared" si="2"/>
        <v>131.4140110473657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x14ac:dyDescent="0.25">
      <c r="A15" s="11">
        <v>0.21484375</v>
      </c>
      <c r="B15" s="11">
        <v>98.775510204081641</v>
      </c>
      <c r="C15" s="11">
        <f t="shared" si="0"/>
        <v>4.5928497016000511</v>
      </c>
      <c r="D15" s="27">
        <f t="shared" si="1"/>
        <v>96.882804241387092</v>
      </c>
      <c r="E15" s="11">
        <f>1/('Calc Coeffs'!$C$46+'Calc Coeffs'!$C$42*C15+'Calc Coeffs'!$C$37*D15)</f>
        <v>399.85801866788768</v>
      </c>
      <c r="F15" s="24">
        <f t="shared" si="2"/>
        <v>126.85801866788768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x14ac:dyDescent="0.25">
      <c r="A16" s="11">
        <v>0.234375</v>
      </c>
      <c r="B16" s="11">
        <v>108.1967213114754</v>
      </c>
      <c r="C16" s="11">
        <f t="shared" si="0"/>
        <v>4.6839510638412056</v>
      </c>
      <c r="D16" s="27">
        <f t="shared" si="1"/>
        <v>102.76306458081945</v>
      </c>
      <c r="E16" s="11">
        <f>1/('Calc Coeffs'!$C$46+'Calc Coeffs'!$C$42*C16+'Calc Coeffs'!$C$37*D16)</f>
        <v>395.77068734316788</v>
      </c>
      <c r="F16" s="24">
        <f t="shared" si="2"/>
        <v>122.77068734316788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x14ac:dyDescent="0.25">
      <c r="A17" s="11">
        <v>0.25390625</v>
      </c>
      <c r="B17" s="11">
        <v>117.69547325102882</v>
      </c>
      <c r="C17" s="11">
        <f t="shared" si="0"/>
        <v>4.7681005534673959</v>
      </c>
      <c r="D17" s="27">
        <f t="shared" si="1"/>
        <v>108.40173087111987</v>
      </c>
      <c r="E17" s="11">
        <f>1/('Calc Coeffs'!$C$46+'Calc Coeffs'!$C$42*C17+'Calc Coeffs'!$C$37*D17)</f>
        <v>392.06857355316578</v>
      </c>
      <c r="F17" s="24">
        <f t="shared" si="2"/>
        <v>119.06857355316578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x14ac:dyDescent="0.25">
      <c r="A18" s="11">
        <v>0.2734375</v>
      </c>
      <c r="B18" s="11">
        <v>127.27272727272727</v>
      </c>
      <c r="C18" s="11">
        <f t="shared" si="0"/>
        <v>4.8463322428049791</v>
      </c>
      <c r="D18" s="27">
        <f t="shared" si="1"/>
        <v>113.8254962278434</v>
      </c>
      <c r="E18" s="11">
        <f>1/('Calc Coeffs'!$C$46+'Calc Coeffs'!$C$42*C18+'Calc Coeffs'!$C$37*D18)</f>
        <v>388.68820335300927</v>
      </c>
      <c r="F18" s="24">
        <f t="shared" si="2"/>
        <v>115.68820335300927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x14ac:dyDescent="0.25">
      <c r="A19" s="11">
        <v>0.29296875</v>
      </c>
      <c r="B19" s="11">
        <v>136.92946058091286</v>
      </c>
      <c r="C19" s="11">
        <f t="shared" si="0"/>
        <v>4.9194659069579627</v>
      </c>
      <c r="D19" s="27">
        <f t="shared" si="1"/>
        <v>119.0567068007787</v>
      </c>
      <c r="E19" s="11">
        <f>1/('Calc Coeffs'!$C$46+'Calc Coeffs'!$C$42*C19+'Calc Coeffs'!$C$37*D19)</f>
        <v>385.58024043664034</v>
      </c>
      <c r="F19" s="24">
        <f t="shared" si="2"/>
        <v>112.58024043664034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x14ac:dyDescent="0.25">
      <c r="A20" s="11">
        <v>0.3125</v>
      </c>
      <c r="B20" s="11">
        <v>146.66666666666669</v>
      </c>
      <c r="C20" s="11">
        <f t="shared" si="0"/>
        <v>4.9881624382441974</v>
      </c>
      <c r="D20" s="27">
        <f t="shared" si="1"/>
        <v>124.11428312756735</v>
      </c>
      <c r="E20" s="11">
        <f>1/('Calc Coeffs'!$C$46+'Calc Coeffs'!$C$42*C20+'Calc Coeffs'!$C$37*D20)</f>
        <v>382.70562463570826</v>
      </c>
      <c r="F20" s="24">
        <f t="shared" si="2"/>
        <v>109.70562463570826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11">
        <v>0.33203125</v>
      </c>
      <c r="B21" s="11">
        <v>156.48535564853555</v>
      </c>
      <c r="C21" s="11">
        <f t="shared" si="0"/>
        <v>5.0529624314711121</v>
      </c>
      <c r="D21" s="27">
        <f t="shared" si="1"/>
        <v>129.01440620817775</v>
      </c>
      <c r="E21" s="11">
        <f>1/('Calc Coeffs'!$C$46+'Calc Coeffs'!$C$42*C21+'Calc Coeffs'!$C$37*D21)</f>
        <v>380.0329358194208</v>
      </c>
      <c r="F21" s="24">
        <f t="shared" si="2"/>
        <v>107.0329358194208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11">
        <v>0.3515625</v>
      </c>
      <c r="B22" s="11">
        <v>166.38655462184875</v>
      </c>
      <c r="C22" s="11">
        <f t="shared" si="0"/>
        <v>5.1143137235710974</v>
      </c>
      <c r="D22" s="27">
        <f t="shared" si="1"/>
        <v>133.7710374879286</v>
      </c>
      <c r="E22" s="11">
        <f>1/('Calc Coeffs'!$C$46+'Calc Coeffs'!$C$42*C22+'Calc Coeffs'!$C$37*D22)</f>
        <v>377.53654640131339</v>
      </c>
      <c r="F22" s="24">
        <f t="shared" si="2"/>
        <v>104.53654640131339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s="11">
        <v>0.37109375</v>
      </c>
      <c r="B23" s="11">
        <v>176.37130801687761</v>
      </c>
      <c r="C23" s="11">
        <f t="shared" si="0"/>
        <v>5.1725914773777166</v>
      </c>
      <c r="D23" s="27">
        <f t="shared" si="1"/>
        <v>138.39631919780751</v>
      </c>
      <c r="E23" s="11">
        <f>1/('Calc Coeffs'!$C$46+'Calc Coeffs'!$C$42*C23+'Calc Coeffs'!$C$37*D23)</f>
        <v>375.19529658247222</v>
      </c>
      <c r="F23" s="24">
        <f t="shared" si="2"/>
        <v>102.19529658247222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11">
        <v>0.390625</v>
      </c>
      <c r="B24" s="11">
        <v>186.4406779661017</v>
      </c>
      <c r="C24" s="11">
        <f t="shared" si="0"/>
        <v>5.2281131078747878</v>
      </c>
      <c r="D24" s="27">
        <f t="shared" si="1"/>
        <v>142.90088694052491</v>
      </c>
      <c r="E24" s="11">
        <f>1/('Calc Coeffs'!$C$46+'Calc Coeffs'!$C$42*C24+'Calc Coeffs'!$C$37*D24)</f>
        <v>372.99152515342234</v>
      </c>
      <c r="F24" s="24">
        <f t="shared" si="2"/>
        <v>99.991525153422344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11">
        <v>0.41015625</v>
      </c>
      <c r="B25" s="11">
        <v>196.59574468085108</v>
      </c>
      <c r="C25" s="11">
        <f t="shared" si="0"/>
        <v>5.2811495629256715</v>
      </c>
      <c r="D25" s="27">
        <f t="shared" si="1"/>
        <v>147.29411685919982</v>
      </c>
      <c r="E25" s="11">
        <f>1/('Calc Coeffs'!$C$46+'Calc Coeffs'!$C$42*C25+'Calc Coeffs'!$C$37*D25)</f>
        <v>370.91034770127914</v>
      </c>
      <c r="F25" s="24">
        <f t="shared" si="2"/>
        <v>97.910347701279136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5">
      <c r="A26" s="11">
        <v>0.4296875</v>
      </c>
      <c r="B26" s="11">
        <v>206.83760683760681</v>
      </c>
      <c r="C26" s="11">
        <f t="shared" si="0"/>
        <v>5.3319339773470213</v>
      </c>
      <c r="D26" s="27">
        <f t="shared" si="1"/>
        <v>151.58432332128638</v>
      </c>
      <c r="E26" s="11">
        <f>1/('Calc Coeffs'!$C$46+'Calc Coeffs'!$C$42*C26+'Calc Coeffs'!$C$37*D26)</f>
        <v>368.93911047443902</v>
      </c>
      <c r="F26" s="24">
        <f t="shared" si="2"/>
        <v>95.939110474439019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A27" s="11">
        <v>0.44921875</v>
      </c>
      <c r="B27" s="11">
        <v>217.16738197424894</v>
      </c>
      <c r="C27" s="11">
        <f t="shared" si="0"/>
        <v>5.3806684017098565</v>
      </c>
      <c r="D27" s="27">
        <f t="shared" si="1"/>
        <v>155.77891867037098</v>
      </c>
      <c r="E27" s="11">
        <f>1/('Calc Coeffs'!$C$46+'Calc Coeffs'!$C$42*C27+'Calc Coeffs'!$C$37*D27)</f>
        <v>367.06697123286813</v>
      </c>
      <c r="F27" s="24">
        <f t="shared" si="2"/>
        <v>94.066971232868127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A28" s="11">
        <v>0.46875</v>
      </c>
      <c r="B28" s="11">
        <v>227.58620689655174</v>
      </c>
      <c r="C28" s="11">
        <f t="shared" si="0"/>
        <v>5.4275290980280433</v>
      </c>
      <c r="D28" s="27">
        <f t="shared" si="1"/>
        <v>159.8845435485137</v>
      </c>
      <c r="E28" s="11">
        <f>1/('Calc Coeffs'!$C$46+'Calc Coeffs'!$C$42*C28+'Calc Coeffs'!$C$37*D28)</f>
        <v>365.28457339878048</v>
      </c>
      <c r="F28" s="24">
        <f t="shared" si="2"/>
        <v>92.284573398780481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5">
      <c r="A29" s="11">
        <v>0.48828125</v>
      </c>
      <c r="B29" s="11">
        <v>238.09523809523807</v>
      </c>
      <c r="C29" s="11">
        <f t="shared" si="0"/>
        <v>5.4726707536928147</v>
      </c>
      <c r="D29" s="27">
        <f t="shared" si="1"/>
        <v>163.90717413285628</v>
      </c>
      <c r="E29" s="11">
        <f>1/('Calc Coeffs'!$C$46+'Calc Coeffs'!$C$42*C29+'Calc Coeffs'!$C$37*D29)</f>
        <v>363.58378977050319</v>
      </c>
      <c r="F29" s="24">
        <f t="shared" si="2"/>
        <v>90.583789770503188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A30" s="11">
        <v>0.5078125</v>
      </c>
      <c r="B30" s="11">
        <v>248.69565217391306</v>
      </c>
      <c r="C30" s="11">
        <f t="shared" si="0"/>
        <v>5.516229868444694</v>
      </c>
      <c r="D30" s="27">
        <f t="shared" si="1"/>
        <v>167.85221107883396</v>
      </c>
      <c r="E30" s="11">
        <f>1/('Calc Coeffs'!$C$46+'Calc Coeffs'!$C$42*C30+'Calc Coeffs'!$C$37*D30)</f>
        <v>361.95751879706478</v>
      </c>
      <c r="F30" s="24">
        <f t="shared" si="2"/>
        <v>88.957518797064779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5">
      <c r="A31" s="11">
        <v>0.52734375</v>
      </c>
      <c r="B31" s="11">
        <v>259.3886462882096</v>
      </c>
      <c r="C31" s="11">
        <f t="shared" si="0"/>
        <v>5.558327501796497</v>
      </c>
      <c r="D31" s="27">
        <f t="shared" si="1"/>
        <v>171.72455383206417</v>
      </c>
      <c r="E31" s="11">
        <f>1/('Calc Coeffs'!$C$46+'Calc Coeffs'!$C$42*C31+'Calc Coeffs'!$C$37*D31)</f>
        <v>360.39952105262029</v>
      </c>
      <c r="F31" s="24">
        <f t="shared" si="2"/>
        <v>87.399521052620287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A32" s="11">
        <v>0.546875</v>
      </c>
      <c r="B32" s="11">
        <v>270.17543859649123</v>
      </c>
      <c r="C32" s="11">
        <f t="shared" si="0"/>
        <v>5.5990715205671702</v>
      </c>
      <c r="D32" s="27">
        <f t="shared" si="1"/>
        <v>175.52866313700312</v>
      </c>
      <c r="E32" s="11">
        <f>1/('Calc Coeffs'!$C$46+'Calc Coeffs'!$C$42*C32+'Calc Coeffs'!$C$37*D32)</f>
        <v>358.90428680135761</v>
      </c>
      <c r="F32" s="24">
        <f t="shared" si="2"/>
        <v>85.904286801357614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5">
      <c r="A33" s="11">
        <v>0.56640625</v>
      </c>
      <c r="B33" s="11">
        <v>281.05726872246697</v>
      </c>
      <c r="C33" s="11">
        <f t="shared" si="0"/>
        <v>5.6385584518514786</v>
      </c>
      <c r="D33" s="27">
        <f t="shared" si="1"/>
        <v>179.26861394784197</v>
      </c>
      <c r="E33" s="11">
        <f>1/('Calc Coeffs'!$C$46+'Calc Coeffs'!$C$42*C33+'Calc Coeffs'!$C$37*D33)</f>
        <v>357.46692785550033</v>
      </c>
      <c r="F33" s="24">
        <f t="shared" si="2"/>
        <v>84.46692785550033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5">
      <c r="A34" s="11">
        <v>0.5859375</v>
      </c>
      <c r="B34" s="11">
        <v>292.0353982300885</v>
      </c>
      <c r="C34" s="11">
        <f t="shared" si="0"/>
        <v>5.6768750217362767</v>
      </c>
      <c r="D34" s="27">
        <f t="shared" si="1"/>
        <v>182.9481404772115</v>
      </c>
      <c r="E34" s="11">
        <f>1/('Calc Coeffs'!$C$46+'Calc Coeffs'!$C$42*C34+'Calc Coeffs'!$C$37*D34)</f>
        <v>356.083088595628</v>
      </c>
      <c r="F34" s="24">
        <f t="shared" si="2"/>
        <v>83.083088595627999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5">
      <c r="A35" s="11">
        <v>0.60546875</v>
      </c>
      <c r="B35" s="11">
        <v>303.11111111111114</v>
      </c>
      <c r="C35" s="11">
        <f t="shared" si="0"/>
        <v>5.7140994416271331</v>
      </c>
      <c r="D35" s="27">
        <f t="shared" si="1"/>
        <v>186.57067476003141</v>
      </c>
      <c r="E35" s="11">
        <f>1/('Calc Coeffs'!$C$46+'Calc Coeffs'!$C$42*C35+'Calc Coeffs'!$C$37*D35)</f>
        <v>354.74887223918557</v>
      </c>
      <c r="F35" s="24">
        <f t="shared" si="2"/>
        <v>81.748872239185573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5">
      <c r="A36" s="11">
        <v>0.625</v>
      </c>
      <c r="B36" s="11">
        <v>314.28571428571433</v>
      </c>
      <c r="C36" s="11">
        <f t="shared" si="0"/>
        <v>5.7503024902910944</v>
      </c>
      <c r="D36" s="27">
        <f t="shared" si="1"/>
        <v>190.1393798341571</v>
      </c>
      <c r="E36" s="11">
        <f>1/('Calc Coeffs'!$C$46+'Calc Coeffs'!$C$42*C36+'Calc Coeffs'!$C$37*D36)</f>
        <v>353.46077934168375</v>
      </c>
      <c r="F36" s="24">
        <f t="shared" si="2"/>
        <v>80.460779341683747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5">
      <c r="A37" s="11">
        <v>0.64453125</v>
      </c>
      <c r="B37" s="11">
        <v>325.56053811659194</v>
      </c>
      <c r="C37" s="11">
        <f t="shared" si="0"/>
        <v>5.7855484293527688</v>
      </c>
      <c r="D37" s="27">
        <f t="shared" si="1"/>
        <v>193.65717842545993</v>
      </c>
      <c r="E37" s="11">
        <f>1/('Calc Coeffs'!$C$46+'Calc Coeffs'!$C$42*C37+'Calc Coeffs'!$C$37*D37)</f>
        <v>352.21565618606371</v>
      </c>
      <c r="F37" s="24">
        <f t="shared" si="2"/>
        <v>79.215656186063711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5">
      <c r="A38" s="11">
        <v>0.6640625</v>
      </c>
      <c r="B38" s="11">
        <v>336.93693693693695</v>
      </c>
      <c r="C38" s="11">
        <f t="shared" si="0"/>
        <v>5.8198957820902892</v>
      </c>
      <c r="D38" s="27">
        <f t="shared" si="1"/>
        <v>197.12677785746376</v>
      </c>
      <c r="E38" s="11">
        <f>1/('Calc Coeffs'!$C$46+'Calc Coeffs'!$C$42*C38+'Calc Coeffs'!$C$37*D38)</f>
        <v>351.0106512217688</v>
      </c>
      <c r="F38" s="24">
        <f t="shared" si="2"/>
        <v>78.010651221768796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5">
      <c r="A39" s="11">
        <v>0.68359375</v>
      </c>
      <c r="B39" s="11">
        <v>348.41628959276017</v>
      </c>
      <c r="C39" s="11">
        <f t="shared" si="0"/>
        <v>5.8533979993180685</v>
      </c>
      <c r="D39" s="27">
        <f t="shared" si="1"/>
        <v>200.5506917735313</v>
      </c>
      <c r="E39" s="11">
        <f>1/('Calc Coeffs'!$C$46+'Calc Coeffs'!$C$42*C39+'Calc Coeffs'!$C$37*D39)</f>
        <v>349.84317810037692</v>
      </c>
      <c r="F39" s="24">
        <f t="shared" si="2"/>
        <v>76.843178100376917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5">
      <c r="A40" s="11">
        <v>0.703125</v>
      </c>
      <c r="B40" s="11">
        <v>360</v>
      </c>
      <c r="C40" s="11">
        <f t="shared" si="0"/>
        <v>5.8861040314501558</v>
      </c>
      <c r="D40" s="27">
        <f t="shared" si="1"/>
        <v>203.93125915462915</v>
      </c>
      <c r="E40" s="11">
        <f>1/('Calc Coeffs'!$C$46+'Calc Coeffs'!$C$42*C40+'Calc Coeffs'!$C$37*D40)</f>
        <v>348.71088415060376</v>
      </c>
      <c r="F40" s="24">
        <f t="shared" si="2"/>
        <v>75.710884150603761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5">
      <c r="A41" s="11">
        <v>0.72265625</v>
      </c>
      <c r="B41" s="11">
        <v>371.68949771689495</v>
      </c>
      <c r="C41" s="11">
        <f t="shared" si="0"/>
        <v>5.9180588221741308</v>
      </c>
      <c r="D41" s="27">
        <f t="shared" si="1"/>
        <v>207.27066103173891</v>
      </c>
      <c r="E41" s="11">
        <f>1/('Calc Coeffs'!$C$46+'Calc Coeffs'!$C$42*C41+'Calc Coeffs'!$C$37*D41)</f>
        <v>347.61162336469675</v>
      </c>
      <c r="F41" s="24">
        <f t="shared" si="2"/>
        <v>74.611623364696754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5">
      <c r="A42" s="11">
        <v>0.7421875</v>
      </c>
      <c r="B42" s="11">
        <v>383.48623853211006</v>
      </c>
      <c r="C42" s="11">
        <f t="shared" si="0"/>
        <v>5.9493037362837038</v>
      </c>
      <c r="D42" s="27">
        <f t="shared" si="1"/>
        <v>210.57093522439339</v>
      </c>
      <c r="E42" s="11">
        <f>1/('Calc Coeffs'!$C$46+'Calc Coeffs'!$C$42*C42+'Calc Coeffs'!$C$37*D42)</f>
        <v>346.54343314713805</v>
      </c>
      <c r="F42" s="24">
        <f t="shared" si="2"/>
        <v>73.543433147138046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5">
      <c r="A43" s="11">
        <v>0.76171875</v>
      </c>
      <c r="B43" s="11">
        <v>395.39170506912444</v>
      </c>
      <c r="C43" s="11">
        <f t="shared" si="0"/>
        <v>5.9798769319355944</v>
      </c>
      <c r="D43" s="27">
        <f t="shared" si="1"/>
        <v>213.83398938208177</v>
      </c>
      <c r="E43" s="11">
        <f>1/('Calc Coeffs'!$C$46+'Calc Coeffs'!$C$42*C43+'Calc Coeffs'!$C$37*D43)</f>
        <v>345.50451421722374</v>
      </c>
      <c r="F43" s="24">
        <f t="shared" si="2"/>
        <v>72.504514217223743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5">
      <c r="A44" s="11">
        <v>0.78125</v>
      </c>
      <c r="B44" s="11">
        <v>407.40740740740739</v>
      </c>
      <c r="C44" s="11">
        <f t="shared" si="0"/>
        <v>6.0098136857761784</v>
      </c>
      <c r="D44" s="27">
        <f t="shared" si="1"/>
        <v>217.06161256068114</v>
      </c>
      <c r="E44" s="11">
        <f>1/('Calc Coeffs'!$C$46+'Calc Coeffs'!$C$42*C44+'Calc Coeffs'!$C$37*D44)</f>
        <v>344.49321316842941</v>
      </c>
      <c r="F44" s="24">
        <f t="shared" si="2"/>
        <v>71.493213168429406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5">
      <c r="A45" s="11">
        <v>0.80078125</v>
      </c>
      <c r="B45" s="11">
        <v>419.53488372093022</v>
      </c>
      <c r="C45" s="11">
        <f t="shared" si="0"/>
        <v>6.0391466779230525</v>
      </c>
      <c r="D45" s="27">
        <f t="shared" si="1"/>
        <v>220.25548552956477</v>
      </c>
      <c r="E45" s="11">
        <f>1/('Calc Coeffs'!$C$46+'Calc Coeffs'!$C$42*C45+'Calc Coeffs'!$C$37*D45)</f>
        <v>343.50800727618804</v>
      </c>
      <c r="F45" s="24">
        <f t="shared" si="2"/>
        <v>70.508007276188039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5">
      <c r="A46" s="11">
        <v>0.8203125</v>
      </c>
      <c r="B46" s="11">
        <v>431.77570093457939</v>
      </c>
      <c r="C46" s="11">
        <f t="shared" si="0"/>
        <v>6.0679062426079238</v>
      </c>
      <c r="D46" s="27">
        <f t="shared" si="1"/>
        <v>223.41718997497793</v>
      </c>
      <c r="E46" s="11">
        <f>1/('Calc Coeffs'!$C$46+'Calc Coeffs'!$C$42*C46+'Calc Coeffs'!$C$37*D46)</f>
        <v>342.54749121682966</v>
      </c>
      <c r="F46" s="24">
        <f t="shared" si="2"/>
        <v>69.547491216829656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25">
      <c r="A47" s="11">
        <v>0.83984375</v>
      </c>
      <c r="B47" s="11">
        <v>444.13145539906105</v>
      </c>
      <c r="C47" s="11">
        <f t="shared" si="0"/>
        <v>6.0961205893305443</v>
      </c>
      <c r="D47" s="27">
        <f t="shared" si="1"/>
        <v>226.54821674042091</v>
      </c>
      <c r="E47" s="11">
        <f>1/('Calc Coeffs'!$C$46+'Calc Coeffs'!$C$42*C47+'Calc Coeffs'!$C$37*D47)</f>
        <v>341.61036541777872</v>
      </c>
      <c r="F47" s="24">
        <f t="shared" si="2"/>
        <v>68.610365417778723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5">
      <c r="A48" s="11">
        <v>0.859375</v>
      </c>
      <c r="B48" s="11">
        <v>456.60377358490564</v>
      </c>
      <c r="C48" s="11">
        <f t="shared" si="0"/>
        <v>6.1238159985926561</v>
      </c>
      <c r="D48" s="27">
        <f t="shared" si="1"/>
        <v>229.6499732241133</v>
      </c>
      <c r="E48" s="11">
        <f>1/('Calc Coeffs'!$C$46+'Calc Coeffs'!$C$42*C48+'Calc Coeffs'!$C$37*D48)</f>
        <v>340.69542580561296</v>
      </c>
      <c r="F48" s="24">
        <f t="shared" si="2"/>
        <v>67.695425805612956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5">
      <c r="A49" s="11">
        <v>0.87890625</v>
      </c>
      <c r="B49" s="11">
        <v>469.19431279620852</v>
      </c>
      <c r="C49" s="11">
        <f t="shared" si="0"/>
        <v>6.1510169956406608</v>
      </c>
      <c r="D49" s="27">
        <f t="shared" si="1"/>
        <v>232.72379003637701</v>
      </c>
      <c r="E49" s="11">
        <f>1/('Calc Coeffs'!$C$46+'Calc Coeffs'!$C$42*C49+'Calc Coeffs'!$C$37*D49)</f>
        <v>339.80155475648246</v>
      </c>
      <c r="F49" s="24">
        <f t="shared" si="2"/>
        <v>66.80155475648246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5">
      <c r="A50" s="11">
        <v>0.8984375</v>
      </c>
      <c r="B50" s="11">
        <v>481.90476190476187</v>
      </c>
      <c r="C50" s="11">
        <f t="shared" si="0"/>
        <v>6.1777465051180336</v>
      </c>
      <c r="D50" s="27">
        <f t="shared" si="1"/>
        <v>235.77092700532063</v>
      </c>
      <c r="E50" s="11">
        <f>1/('Calc Coeffs'!$C$46+'Calc Coeffs'!$C$42*C50+'Calc Coeffs'!$C$37*D50)</f>
        <v>338.92771308443992</v>
      </c>
      <c r="F50" s="24">
        <f t="shared" si="2"/>
        <v>65.927713084439915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5">
      <c r="A51" s="11">
        <v>0.91796875</v>
      </c>
      <c r="B51" s="11">
        <v>494.73684210526318</v>
      </c>
      <c r="C51" s="11">
        <f t="shared" si="0"/>
        <v>6.2040259890916545</v>
      </c>
      <c r="D51" s="27">
        <f t="shared" si="1"/>
        <v>238.7925786070451</v>
      </c>
      <c r="E51" s="11">
        <f>1/('Calc Coeffs'!$C$46+'Calc Coeffs'!$C$42*C51+'Calc Coeffs'!$C$37*D51)</f>
        <v>338.07293292878734</v>
      </c>
      <c r="F51" s="24">
        <f t="shared" si="2"/>
        <v>65.072932928787338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5">
      <c r="A52" s="11">
        <v>0.9375</v>
      </c>
      <c r="B52" s="11">
        <v>507.69230769230768</v>
      </c>
      <c r="C52" s="11">
        <f t="shared" si="0"/>
        <v>6.2298755705529798</v>
      </c>
      <c r="D52" s="27">
        <f t="shared" si="1"/>
        <v>241.78987888631673</v>
      </c>
      <c r="E52" s="11">
        <f>1/('Calc Coeffs'!$C$46+'Calc Coeffs'!$C$42*C52+'Calc Coeffs'!$C$37*D52)</f>
        <v>337.23631142266828</v>
      </c>
      <c r="F52" s="24">
        <f t="shared" si="2"/>
        <v>64.23631142266828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5">
      <c r="A53" s="11">
        <v>0.95703125</v>
      </c>
      <c r="B53" s="11">
        <v>520.77294685990341</v>
      </c>
      <c r="C53" s="11">
        <f t="shared" si="0"/>
        <v>6.2553141441916651</v>
      </c>
      <c r="D53" s="27">
        <f t="shared" si="1"/>
        <v>244.76390592494207</v>
      </c>
      <c r="E53" s="11">
        <f>1/('Calc Coeffs'!$C$46+'Calc Coeffs'!$C$42*C53+'Calc Coeffs'!$C$37*D53)</f>
        <v>336.41700504268164</v>
      </c>
      <c r="F53" s="24">
        <f t="shared" si="2"/>
        <v>63.417005042681637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5">
      <c r="A54" s="11">
        <v>0.9765625</v>
      </c>
      <c r="B54" s="11">
        <v>533.98058252427188</v>
      </c>
      <c r="C54" s="11">
        <f t="shared" si="0"/>
        <v>6.2803594759849721</v>
      </c>
      <c r="D54" s="27">
        <f t="shared" si="1"/>
        <v>247.71568590766464</v>
      </c>
      <c r="E54" s="11">
        <f>1/('Calc Coeffs'!$C$46+'Calc Coeffs'!$C$42*C54+'Calc Coeffs'!$C$37*D54)</f>
        <v>335.61422455392028</v>
      </c>
      <c r="F54" s="24">
        <f t="shared" si="2"/>
        <v>62.61422455392028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5">
      <c r="A55" s="11">
        <v>0.99609375</v>
      </c>
      <c r="B55" s="11">
        <v>547.31707317073176</v>
      </c>
      <c r="C55" s="11">
        <f t="shared" si="0"/>
        <v>6.3050282929323247</v>
      </c>
      <c r="D55" s="27">
        <f t="shared" si="1"/>
        <v>250.64619682907934</v>
      </c>
      <c r="E55" s="11">
        <f>1/('Calc Coeffs'!$C$46+'Calc Coeffs'!$C$42*C55+'Calc Coeffs'!$C$37*D55)</f>
        <v>334.82723047708055</v>
      </c>
      <c r="F55" s="24">
        <f t="shared" si="2"/>
        <v>61.827230477080548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5">
      <c r="A56" s="11">
        <v>1.015625</v>
      </c>
      <c r="B56" s="11">
        <v>560.78431372549016</v>
      </c>
      <c r="C56" s="11">
        <f t="shared" si="0"/>
        <v>6.329336364083618</v>
      </c>
      <c r="D56" s="27">
        <f t="shared" si="1"/>
        <v>253.55637187963382</v>
      </c>
      <c r="E56" s="11">
        <f>1/('Calc Coeffs'!$C$46+'Calc Coeffs'!$C$42*C56+'Calc Coeffs'!$C$37*D56)</f>
        <v>334.05532901458008</v>
      </c>
      <c r="F56" s="24">
        <f t="shared" si="2"/>
        <v>61.055329014580082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25">
      <c r="A57" s="11">
        <v>1.03515625</v>
      </c>
      <c r="B57" s="11">
        <v>574.38423645320199</v>
      </c>
      <c r="C57" s="11">
        <f t="shared" si="0"/>
        <v>6.3532985738567413</v>
      </c>
      <c r="D57" s="27">
        <f t="shared" si="1"/>
        <v>256.44710254413553</v>
      </c>
      <c r="E57" s="11">
        <f>1/('Calc Coeffs'!$C$46+'Calc Coeffs'!$C$42*C57+'Calc Coeffs'!$C$37*D57)</f>
        <v>333.29786838129706</v>
      </c>
      <c r="F57" s="24">
        <f t="shared" si="2"/>
        <v>60.297868381297064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5">
      <c r="A58" s="11">
        <v>1.0546875</v>
      </c>
      <c r="B58" s="11">
        <v>588.11881188118809</v>
      </c>
      <c r="C58" s="11">
        <f t="shared" si="0"/>
        <v>6.3769289885094764</v>
      </c>
      <c r="D58" s="27">
        <f t="shared" si="1"/>
        <v>259.31924144216788</v>
      </c>
      <c r="E58" s="11">
        <f>1/('Calc Coeffs'!$C$46+'Calc Coeffs'!$C$42*C58+'Calc Coeffs'!$C$37*D58)</f>
        <v>332.55423549288577</v>
      </c>
      <c r="F58" s="24">
        <f t="shared" si="2"/>
        <v>59.554235492885766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5">
      <c r="A59" s="11">
        <v>1.07421875</v>
      </c>
      <c r="B59" s="11">
        <v>601.99004975124376</v>
      </c>
      <c r="C59" s="11">
        <f t="shared" si="0"/>
        <v>6.4002409165198024</v>
      </c>
      <c r="D59" s="27">
        <f t="shared" si="1"/>
        <v>262.1736049363501</v>
      </c>
      <c r="E59" s="11">
        <f>1/('Calc Coeffs'!$C$46+'Calc Coeffs'!$C$42*C59+'Calc Coeffs'!$C$37*D59)</f>
        <v>331.82385297085989</v>
      </c>
      <c r="F59" s="24">
        <f t="shared" si="2"/>
        <v>58.823852970859889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5">
      <c r="A60" s="11">
        <v>1.09375</v>
      </c>
      <c r="B60" s="11">
        <v>616</v>
      </c>
      <c r="C60" s="11">
        <f t="shared" si="0"/>
        <v>6.4232469635335194</v>
      </c>
      <c r="D60" s="27">
        <f t="shared" si="1"/>
        <v>265.01097553137316</v>
      </c>
      <c r="E60" s="11">
        <f>1/('Calc Coeffs'!$C$46+'Calc Coeffs'!$C$42*C60+'Calc Coeffs'!$C$37*D60)</f>
        <v>331.1061764289438</v>
      </c>
      <c r="F60" s="24">
        <f t="shared" si="2"/>
        <v>58.106176428943797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5">
      <c r="A61" s="11">
        <v>1.11328125</v>
      </c>
      <c r="B61" s="11">
        <v>630.1507537688442</v>
      </c>
      <c r="C61" s="11">
        <f t="shared" si="0"/>
        <v>6.445959082456465</v>
      </c>
      <c r="D61" s="27">
        <f t="shared" si="1"/>
        <v>267.83210408413345</v>
      </c>
      <c r="E61" s="11">
        <f>1/('Calc Coeffs'!$C$46+'Calc Coeffs'!$C$42*C61+'Calc Coeffs'!$C$37*D61)</f>
        <v>330.40069200973011</v>
      </c>
      <c r="F61" s="24">
        <f t="shared" si="2"/>
        <v>57.400692009730108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5">
      <c r="A62" s="11">
        <v>1.1328125</v>
      </c>
      <c r="B62" s="11">
        <v>644.44444444444446</v>
      </c>
      <c r="C62" s="11">
        <f t="shared" si="0"/>
        <v>6.4683886191982918</v>
      </c>
      <c r="D62" s="27">
        <f t="shared" si="1"/>
        <v>270.63771184300771</v>
      </c>
      <c r="E62" s="11">
        <f>1/('Calc Coeffs'!$C$46+'Calc Coeffs'!$C$42*C62+'Calc Coeffs'!$C$37*D62)</f>
        <v>329.70691414457082</v>
      </c>
      <c r="F62" s="24">
        <f t="shared" si="2"/>
        <v>56.706914144570817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5">
      <c r="A63" s="11">
        <v>1.15234375</v>
      </c>
      <c r="B63" s="11">
        <v>658.8832487309644</v>
      </c>
      <c r="C63" s="11">
        <f t="shared" si="0"/>
        <v>6.4905463545141382</v>
      </c>
      <c r="D63" s="27">
        <f t="shared" si="1"/>
        <v>273.42849233233432</v>
      </c>
      <c r="E63" s="11">
        <f>1/('Calc Coeffs'!$C$46+'Calc Coeffs'!$C$42*C63+'Calc Coeffs'!$C$37*D63)</f>
        <v>329.02438351296991</v>
      </c>
      <c r="F63" s="24">
        <f t="shared" si="2"/>
        <v>56.024383512969905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25">
      <c r="A64" s="11">
        <v>1.171875</v>
      </c>
      <c r="B64" s="11">
        <v>673.46938775510205</v>
      </c>
      <c r="C64" s="11">
        <f t="shared" si="0"/>
        <v>6.5124425423379906</v>
      </c>
      <c r="D64" s="27">
        <f t="shared" si="1"/>
        <v>276.20511309642239</v>
      </c>
      <c r="E64" s="11">
        <f>1/('Calc Coeffs'!$C$46+'Calc Coeffs'!$C$42*C64+'Calc Coeffs'!$C$37*D64)</f>
        <v>328.35266518062662</v>
      </c>
      <c r="F64" s="24">
        <f t="shared" si="2"/>
        <v>55.352665180626616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25">
      <c r="A65" s="11">
        <v>1.19140625</v>
      </c>
      <c r="B65" s="11">
        <v>688.20512820512818</v>
      </c>
      <c r="C65" s="11">
        <f t="shared" si="0"/>
        <v>6.5340869449559715</v>
      </c>
      <c r="D65" s="27">
        <f t="shared" si="1"/>
        <v>278.96821731588665</v>
      </c>
      <c r="E65" s="11">
        <f>1/('Calc Coeffs'!$C$46+'Calc Coeffs'!$C$42*C65+'Calc Coeffs'!$C$37*D65)</f>
        <v>327.69134689776655</v>
      </c>
      <c r="F65" s="24">
        <f t="shared" si="2"/>
        <v>54.69134689776655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25">
      <c r="A66" s="11">
        <v>1.2109375</v>
      </c>
      <c r="B66" s="11">
        <v>703.09278350515467</v>
      </c>
      <c r="C66" s="11">
        <f t="shared" si="0"/>
        <v>6.5554888653281704</v>
      </c>
      <c r="D66" s="27">
        <f t="shared" si="1"/>
        <v>281.718425307769</v>
      </c>
      <c r="E66" s="11">
        <f>1/('Calc Coeffs'!$C$46+'Calc Coeffs'!$C$42*C66+'Calc Coeffs'!$C$37*D66)</f>
        <v>327.04003754155195</v>
      </c>
      <c r="F66" s="24">
        <f t="shared" si="2"/>
        <v>54.040037541551953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25">
      <c r="A67" s="11">
        <v>1.23046875</v>
      </c>
      <c r="B67" s="11">
        <v>718.13471502590676</v>
      </c>
      <c r="C67" s="11">
        <f t="shared" si="0"/>
        <v>6.576657176833054</v>
      </c>
      <c r="D67" s="27">
        <f t="shared" si="1"/>
        <v>284.45633591972279</v>
      </c>
      <c r="E67" s="11">
        <f>1/('Calc Coeffs'!$C$46+'Calc Coeffs'!$C$42*C67+'Calc Coeffs'!$C$37*D67)</f>
        <v>326.39836568823824</v>
      </c>
      <c r="F67" s="24">
        <f t="shared" si="2"/>
        <v>53.398365688238243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25">
      <c r="A68" s="11">
        <v>1.25</v>
      </c>
      <c r="B68" s="11">
        <v>733.33333333333337</v>
      </c>
      <c r="C68" s="11">
        <f t="shared" si="0"/>
        <v>6.5976003506782979</v>
      </c>
      <c r="D68" s="27">
        <f t="shared" si="1"/>
        <v>287.18252782749602</v>
      </c>
      <c r="E68" s="11">
        <f>1/('Calc Coeffs'!$C$46+'Calc Coeffs'!$C$42*C68+'Calc Coeffs'!$C$37*D68)</f>
        <v>325.76597830236977</v>
      </c>
      <c r="F68" s="24">
        <f t="shared" si="2"/>
        <v>52.765978302369774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25">
      <c r="A69" s="11">
        <v>1.26953125</v>
      </c>
      <c r="B69" s="11">
        <v>748.69109947643983</v>
      </c>
      <c r="C69" s="11">
        <f t="shared" ref="C69:C132" si="3">LN(B69)</f>
        <v>6.6183264811954148</v>
      </c>
      <c r="D69" s="27">
        <f t="shared" ref="D69:D132" si="4">POWER(C69,3)</f>
        <v>289.8975607440247</v>
      </c>
      <c r="E69" s="11">
        <f>1/('Calc Coeffs'!$C$46+'Calc Coeffs'!$C$42*C69+'Calc Coeffs'!$C$37*D69)</f>
        <v>325.14253953173142</v>
      </c>
      <c r="F69" s="24">
        <f t="shared" ref="F69:F132" si="5">E69-273</f>
        <v>52.142539531731416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25">
      <c r="A70" s="11">
        <v>1.2890625</v>
      </c>
      <c r="B70" s="11">
        <v>764.21052631578948</v>
      </c>
      <c r="C70" s="11">
        <f t="shared" si="3"/>
        <v>6.6388433092123469</v>
      </c>
      <c r="D70" s="27">
        <f t="shared" si="4"/>
        <v>292.60197654763539</v>
      </c>
      <c r="E70" s="11">
        <f>1/('Calc Coeffs'!$C$46+'Calc Coeffs'!$C$42*C70+'Calc Coeffs'!$C$37*D70)</f>
        <v>324.52772959801661</v>
      </c>
      <c r="F70" s="24">
        <f t="shared" si="5"/>
        <v>51.527729598016606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25">
      <c r="A71" s="11">
        <v>1.30859375</v>
      </c>
      <c r="B71" s="11">
        <v>779.89417989417984</v>
      </c>
      <c r="C71" s="11">
        <f t="shared" si="3"/>
        <v>6.659158243677731</v>
      </c>
      <c r="D71" s="27">
        <f t="shared" si="4"/>
        <v>295.2963003361225</v>
      </c>
      <c r="E71" s="11">
        <f>1/('Calc Coeffs'!$C$46+'Calc Coeffs'!$C$42*C71+'Calc Coeffs'!$C$37*D71)</f>
        <v>323.9212437742612</v>
      </c>
      <c r="F71" s="24">
        <f t="shared" si="5"/>
        <v>50.9212437742612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25">
      <c r="A72" s="11">
        <v>1.328125</v>
      </c>
      <c r="B72" s="11">
        <v>795.74468085106389</v>
      </c>
      <c r="C72" s="11">
        <f t="shared" si="3"/>
        <v>6.6792783816925647</v>
      </c>
      <c r="D72" s="27">
        <f t="shared" si="4"/>
        <v>297.98104141282806</v>
      </c>
      <c r="E72" s="11">
        <f>1/('Calc Coeffs'!$C$46+'Calc Coeffs'!$C$42*C72+'Calc Coeffs'!$C$37*D72)</f>
        <v>323.32279144104933</v>
      </c>
      <c r="F72" s="24">
        <f t="shared" si="5"/>
        <v>50.322791441049333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25">
      <c r="A73" s="11">
        <v>1.34765625</v>
      </c>
      <c r="B73" s="11">
        <v>811.76470588235293</v>
      </c>
      <c r="C73" s="11">
        <f t="shared" si="3"/>
        <v>6.6992105270890798</v>
      </c>
      <c r="D73" s="27">
        <f t="shared" si="4"/>
        <v>300.65669421027059</v>
      </c>
      <c r="E73" s="11">
        <f>1/('Calc Coeffs'!$C$46+'Calc Coeffs'!$C$42*C73+'Calc Coeffs'!$C$37*D73)</f>
        <v>322.73209521434052</v>
      </c>
      <c r="F73" s="24">
        <f t="shared" si="5"/>
        <v>49.732095214340518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25">
      <c r="A74" s="11">
        <v>1.3671875</v>
      </c>
      <c r="B74" s="11">
        <v>827.95698924731187</v>
      </c>
      <c r="C74" s="11">
        <f t="shared" si="3"/>
        <v>6.7189612076825647</v>
      </c>
      <c r="D74" s="27">
        <f t="shared" si="4"/>
        <v>303.32373915635992</v>
      </c>
      <c r="E74" s="11">
        <f>1/('Calc Coeffs'!$C$46+'Calc Coeffs'!$C$42*C74+'Calc Coeffs'!$C$37*D74)</f>
        <v>322.14889013850922</v>
      </c>
      <c r="F74" s="24">
        <f t="shared" si="5"/>
        <v>49.148890138509216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25">
      <c r="A75" s="11">
        <v>1.38671875</v>
      </c>
      <c r="B75" s="11">
        <v>844.32432432432427</v>
      </c>
      <c r="C75" s="11">
        <f t="shared" si="3"/>
        <v>6.738536691309398</v>
      </c>
      <c r="D75" s="27">
        <f t="shared" si="4"/>
        <v>305.98264348777349</v>
      </c>
      <c r="E75" s="11">
        <f>1/('Calc Coeffs'!$C$46+'Calc Coeffs'!$C$42*C75+'Calc Coeffs'!$C$37*D75)</f>
        <v>321.57292293884353</v>
      </c>
      <c r="F75" s="24">
        <f t="shared" si="5"/>
        <v>48.572922938843533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25">
      <c r="A76" s="11">
        <v>1.40625</v>
      </c>
      <c r="B76" s="11">
        <v>860.86956521739137</v>
      </c>
      <c r="C76" s="11">
        <f t="shared" si="3"/>
        <v>6.7579430007534773</v>
      </c>
      <c r="D76" s="27">
        <f t="shared" si="4"/>
        <v>308.63386201465948</v>
      </c>
      <c r="E76" s="11">
        <f>1/('Calc Coeffs'!$C$46+'Calc Coeffs'!$C$42*C76+'Calc Coeffs'!$C$37*D76)</f>
        <v>321.00395132833171</v>
      </c>
      <c r="F76" s="24">
        <f t="shared" si="5"/>
        <v>48.003951328331709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25">
      <c r="A77" s="11">
        <v>1.42578125</v>
      </c>
      <c r="B77" s="11">
        <v>877.59562841530055</v>
      </c>
      <c r="C77" s="11">
        <f t="shared" si="3"/>
        <v>6.7771859276533775</v>
      </c>
      <c r="D77" s="27">
        <f t="shared" si="4"/>
        <v>311.27783784046443</v>
      </c>
      <c r="E77" s="11">
        <f>1/('Calc Coeffs'!$C$46+'Calc Coeffs'!$C$42*C77+'Calc Coeffs'!$C$37*D77)</f>
        <v>320.4417433640769</v>
      </c>
      <c r="F77" s="24">
        <f t="shared" si="5"/>
        <v>47.441743364076899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25">
      <c r="A78" s="11">
        <v>1.4453125</v>
      </c>
      <c r="B78" s="11">
        <v>894.50549450549454</v>
      </c>
      <c r="C78" s="11">
        <f t="shared" si="3"/>
        <v>6.796271045473782</v>
      </c>
      <c r="D78" s="27">
        <f t="shared" si="4"/>
        <v>313.91500304034946</v>
      </c>
      <c r="E78" s="11">
        <f>1/('Calc Coeffs'!$C$46+'Calc Coeffs'!$C$42*C78+'Calc Coeffs'!$C$37*D78)</f>
        <v>319.88607684914217</v>
      </c>
      <c r="F78" s="24">
        <f t="shared" si="5"/>
        <v>46.886076849142171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25">
      <c r="A79" s="11">
        <v>1.46484375</v>
      </c>
      <c r="B79" s="11">
        <v>911.60220994475139</v>
      </c>
      <c r="C79" s="11">
        <f t="shared" si="3"/>
        <v>6.8152037216168919</v>
      </c>
      <c r="D79" s="27">
        <f t="shared" si="4"/>
        <v>316.54577930136389</v>
      </c>
      <c r="E79" s="11">
        <f>1/('Calc Coeffs'!$C$46+'Calc Coeffs'!$C$42*C79+'Calc Coeffs'!$C$37*D79)</f>
        <v>319.33673877602973</v>
      </c>
      <c r="F79" s="24">
        <f t="shared" si="5"/>
        <v>46.336738776029733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25">
      <c r="A80" s="11">
        <v>1.484375</v>
      </c>
      <c r="B80" s="11">
        <v>928.8888888888888</v>
      </c>
      <c r="C80" s="11">
        <f t="shared" si="3"/>
        <v>6.8339891287425276</v>
      </c>
      <c r="D80" s="27">
        <f t="shared" si="4"/>
        <v>319.17057852727658</v>
      </c>
      <c r="E80" s="11">
        <f>1/('Calc Coeffs'!$C$46+'Calc Coeffs'!$C$42*C80+'Calc Coeffs'!$C$37*D80)</f>
        <v>318.79352480836383</v>
      </c>
      <c r="F80" s="24">
        <f t="shared" si="5"/>
        <v>45.793524808363827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1">
        <v>1.50390625</v>
      </c>
      <c r="B81" s="11">
        <v>946.36871508379897</v>
      </c>
      <c r="C81" s="11">
        <f t="shared" si="3"/>
        <v>6.8526322553593362</v>
      </c>
      <c r="D81" s="27">
        <f t="shared" si="4"/>
        <v>321.78980341072173</v>
      </c>
      <c r="E81" s="11">
        <f>1/('Calc Coeffs'!$C$46+'Calc Coeffs'!$C$42*C81+'Calc Coeffs'!$C$37*D81)</f>
        <v>318.2562387976692</v>
      </c>
      <c r="F81" s="24">
        <f t="shared" si="5"/>
        <v>45.256238797669198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1">
        <v>1.5234375</v>
      </c>
      <c r="B82" s="11">
        <v>964.04494382022472</v>
      </c>
      <c r="C82" s="11">
        <f t="shared" si="3"/>
        <v>6.8711379157439136</v>
      </c>
      <c r="D82" s="27">
        <f t="shared" si="4"/>
        <v>324.40384797509984</v>
      </c>
      <c r="E82" s="11">
        <f>1/('Calc Coeffs'!$C$46+'Calc Coeffs'!$C$42*C82+'Calc Coeffs'!$C$37*D82)</f>
        <v>317.72469233242657</v>
      </c>
      <c r="F82" s="24">
        <f t="shared" si="5"/>
        <v>44.724692332426571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1">
        <v>1.54296875</v>
      </c>
      <c r="B83" s="11">
        <v>981.92090395480227</v>
      </c>
      <c r="C83" s="11">
        <f t="shared" si="3"/>
        <v>6.8895107592395997</v>
      </c>
      <c r="D83" s="27">
        <f t="shared" si="4"/>
        <v>327.0130980884768</v>
      </c>
      <c r="E83" s="11">
        <f>1/('Calc Coeffs'!$C$46+'Calc Coeffs'!$C$42*C83+'Calc Coeffs'!$C$37*D83)</f>
        <v>317.19870431684376</v>
      </c>
      <c r="F83" s="24">
        <f t="shared" si="5"/>
        <v>44.198704316843759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1">
        <v>1.5625</v>
      </c>
      <c r="B84" s="11">
        <v>1000</v>
      </c>
      <c r="C84" s="11">
        <f t="shared" si="3"/>
        <v>6.9077552789821368</v>
      </c>
      <c r="D84" s="27">
        <f t="shared" si="4"/>
        <v>329.61793195154308</v>
      </c>
      <c r="E84" s="11">
        <f>1/('Calc Coeffs'!$C$46+'Calc Coeffs'!$C$42*C84+'Calc Coeffs'!$C$37*D84)</f>
        <v>316.67810057701672</v>
      </c>
      <c r="F84" s="24">
        <f t="shared" si="5"/>
        <v>43.678100577016721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1">
        <v>1.58203125</v>
      </c>
      <c r="B85" s="11">
        <v>1018.2857142857143</v>
      </c>
      <c r="C85" s="11">
        <f t="shared" si="3"/>
        <v>6.9258758200953316</v>
      </c>
      <c r="D85" s="27">
        <f t="shared" si="4"/>
        <v>332.2187205615383</v>
      </c>
      <c r="E85" s="11">
        <f>1/('Calc Coeffs'!$C$46+'Calc Coeffs'!$C$42*C85+'Calc Coeffs'!$C$37*D85)</f>
        <v>316.16271349235836</v>
      </c>
      <c r="F85" s="24">
        <f t="shared" si="5"/>
        <v>43.162713492358364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1">
        <v>1.6015625</v>
      </c>
      <c r="B86" s="11">
        <v>1036.7816091954023</v>
      </c>
      <c r="C86" s="11">
        <f t="shared" si="3"/>
        <v>6.9438765873961312</v>
      </c>
      <c r="D86" s="27">
        <f t="shared" si="4"/>
        <v>334.81582815389328</v>
      </c>
      <c r="E86" s="11">
        <f>1/('Calc Coeffs'!$C$46+'Calc Coeffs'!$C$42*C86+'Calc Coeffs'!$C$37*D86)</f>
        <v>315.65238165036544</v>
      </c>
      <c r="F86" s="24">
        <f t="shared" si="5"/>
        <v>42.652381650365442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1">
        <v>1.62109375</v>
      </c>
      <c r="B87" s="11">
        <v>1055.4913294797689</v>
      </c>
      <c r="C87" s="11">
        <f t="shared" si="3"/>
        <v>6.961761652645226</v>
      </c>
      <c r="D87" s="27">
        <f t="shared" si="4"/>
        <v>337.40961262321457</v>
      </c>
      <c r="E87" s="11">
        <f>1/('Calc Coeffs'!$C$46+'Calc Coeffs'!$C$42*C87+'Calc Coeffs'!$C$37*D87)</f>
        <v>315.14694952295815</v>
      </c>
      <c r="F87" s="24">
        <f t="shared" si="5"/>
        <v>42.146949522958153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1">
        <v>1.640625</v>
      </c>
      <c r="B88" s="11">
        <v>1074.4186046511627</v>
      </c>
      <c r="C88" s="11">
        <f t="shared" si="3"/>
        <v>6.9795349613762676</v>
      </c>
      <c r="D88" s="27">
        <f t="shared" si="4"/>
        <v>340.0004259251121</v>
      </c>
      <c r="E88" s="11">
        <f>1/('Calc Coeffs'!$C$46+'Calc Coeffs'!$C$42*C88+'Calc Coeffs'!$C$37*D88)</f>
        <v>314.64626716278229</v>
      </c>
      <c r="F88" s="24">
        <f t="shared" si="5"/>
        <v>41.646267162782294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1">
        <v>1.66015625</v>
      </c>
      <c r="B89" s="11">
        <v>1093.5672514619885</v>
      </c>
      <c r="C89" s="11">
        <f t="shared" si="3"/>
        <v>6.9972003393340643</v>
      </c>
      <c r="D89" s="27">
        <f t="shared" si="4"/>
        <v>342.5886144602602</v>
      </c>
      <c r="E89" s="11">
        <f>1/('Calc Coeffs'!$C$46+'Calc Coeffs'!$C$42*C89+'Calc Coeffs'!$C$37*D89)</f>
        <v>314.15018991799883</v>
      </c>
      <c r="F89" s="24">
        <f t="shared" si="5"/>
        <v>41.15018991799883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1">
        <v>1.6796875</v>
      </c>
      <c r="B90" s="11">
        <v>1112.9411764705883</v>
      </c>
      <c r="C90" s="11">
        <f t="shared" si="3"/>
        <v>7.0147614985496531</v>
      </c>
      <c r="D90" s="27">
        <f t="shared" si="4"/>
        <v>345.17451944198478</v>
      </c>
      <c r="E90" s="11">
        <f>1/('Calc Coeffs'!$C$46+'Calc Coeffs'!$C$42*C90+'Calc Coeffs'!$C$37*D90)</f>
        <v>313.65857816421214</v>
      </c>
      <c r="F90" s="24">
        <f t="shared" si="5"/>
        <v>40.658578164212145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1">
        <v>1.69921875</v>
      </c>
      <c r="B91" s="11">
        <v>1132.5443786982248</v>
      </c>
      <c r="C91" s="11">
        <f t="shared" si="3"/>
        <v>7.0322220430779172</v>
      </c>
      <c r="D91" s="27">
        <f t="shared" si="4"/>
        <v>347.75847724857664</v>
      </c>
      <c r="E91" s="11">
        <f>1/('Calc Coeffs'!$C$46+'Calc Coeffs'!$C$42*C91+'Calc Coeffs'!$C$37*D91)</f>
        <v>313.17129705229729</v>
      </c>
      <c r="F91" s="24">
        <f t="shared" si="5"/>
        <v>40.171297052297291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1">
        <v>1.71875</v>
      </c>
      <c r="B92" s="11">
        <v>1152.3809523809523</v>
      </c>
      <c r="C92" s="11">
        <f t="shared" si="3"/>
        <v>7.0495854744213551</v>
      </c>
      <c r="D92" s="27">
        <f t="shared" si="4"/>
        <v>350.34081976144626</v>
      </c>
      <c r="E92" s="11">
        <f>1/('Calc Coeffs'!$C$46+'Calc Coeffs'!$C$42*C92+'Calc Coeffs'!$C$37*D92)</f>
        <v>312.68821627099288</v>
      </c>
      <c r="F92" s="24">
        <f t="shared" si="5"/>
        <v>39.688216270992882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1">
        <v>1.73828125</v>
      </c>
      <c r="B93" s="11">
        <v>1172.4550898203593</v>
      </c>
      <c r="C93" s="11">
        <f t="shared" si="3"/>
        <v>7.0668551966617921</v>
      </c>
      <c r="D93" s="27">
        <f t="shared" si="4"/>
        <v>352.92187469016284</v>
      </c>
      <c r="E93" s="11">
        <f>1/('Calc Coeffs'!$C$46+'Calc Coeffs'!$C$42*C93+'Calc Coeffs'!$C$37*D93)</f>
        <v>312.20920982321252</v>
      </c>
      <c r="F93" s="24">
        <f t="shared" si="5"/>
        <v>39.209209823212518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1">
        <v>1.7578125</v>
      </c>
      <c r="B94" s="11">
        <v>1192.7710843373495</v>
      </c>
      <c r="C94" s="11">
        <f t="shared" si="3"/>
        <v>7.0840345213201292</v>
      </c>
      <c r="D94" s="27">
        <f t="shared" si="4"/>
        <v>355.50196588535022</v>
      </c>
      <c r="E94" s="11">
        <f>1/('Calc Coeffs'!$C$46+'Calc Coeffs'!$C$42*C94+'Calc Coeffs'!$C$37*D94)</f>
        <v>311.73415581511841</v>
      </c>
      <c r="F94" s="24">
        <f t="shared" si="5"/>
        <v>38.734155815118413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21" x14ac:dyDescent="0.35">
      <c r="A95" s="11">
        <v>1.77734375</v>
      </c>
      <c r="B95" s="11">
        <v>1213.3333333333333</v>
      </c>
      <c r="C95" s="11">
        <f t="shared" si="3"/>
        <v>7.1011266719626764</v>
      </c>
      <c r="D95" s="27">
        <f t="shared" si="4"/>
        <v>358.08141364034663</v>
      </c>
      <c r="E95" s="11">
        <f>1/('Calc Coeffs'!$C$46+'Calc Coeffs'!$C$42*C95+'Calc Coeffs'!$C$37*D95)</f>
        <v>311.26293625707012</v>
      </c>
      <c r="F95" s="24">
        <f t="shared" si="5"/>
        <v>38.262936257070123</v>
      </c>
      <c r="G95" s="1"/>
      <c r="H95" s="8" t="s">
        <v>70</v>
      </c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1">
        <v>1.796875</v>
      </c>
      <c r="B96" s="11">
        <v>1234.1463414634145</v>
      </c>
      <c r="C96" s="11">
        <f t="shared" si="3"/>
        <v>7.1181347885712487</v>
      </c>
      <c r="D96" s="27">
        <f t="shared" si="4"/>
        <v>360.66053498248186</v>
      </c>
      <c r="E96" s="11">
        <f>1/('Calc Coeffs'!$C$46+'Calc Coeffs'!$C$42*C96+'Calc Coeffs'!$C$37*D96)</f>
        <v>310.79543687563586</v>
      </c>
      <c r="F96" s="24">
        <f t="shared" si="5"/>
        <v>37.795436875635858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1">
        <v>1.81640625</v>
      </c>
      <c r="B97" s="11">
        <v>1255.2147239263802</v>
      </c>
      <c r="C97" s="11">
        <f t="shared" si="3"/>
        <v>7.1350619316929009</v>
      </c>
      <c r="D97" s="27">
        <f t="shared" si="4"/>
        <v>363.23964395477032</v>
      </c>
      <c r="E97" s="11">
        <f>1/('Calc Coeffs'!$C$46+'Calc Coeffs'!$C$42*C97+'Calc Coeffs'!$C$37*D97)</f>
        <v>310.33154693591467</v>
      </c>
      <c r="F97" s="24">
        <f t="shared" si="5"/>
        <v>37.331546935914673</v>
      </c>
      <c r="G97" s="1"/>
      <c r="H97" s="25" t="s">
        <v>52</v>
      </c>
      <c r="I97" s="25" t="s">
        <v>28</v>
      </c>
      <c r="J97" s="25" t="s">
        <v>59</v>
      </c>
      <c r="K97" s="26" t="s">
        <v>61</v>
      </c>
      <c r="L97" s="25" t="s">
        <v>60</v>
      </c>
      <c r="M97" s="24" t="s">
        <v>39</v>
      </c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1">
        <v>1.8359375</v>
      </c>
      <c r="B98" s="11">
        <v>1276.5432098765432</v>
      </c>
      <c r="C98" s="11">
        <f t="shared" si="3"/>
        <v>7.1519110863840272</v>
      </c>
      <c r="D98" s="27">
        <f t="shared" si="4"/>
        <v>365.81905188876959</v>
      </c>
      <c r="E98" s="11">
        <f>1/('Calc Coeffs'!$C$46+'Calc Coeffs'!$C$42*C98+'Calc Coeffs'!$C$37*D98)</f>
        <v>309.8711590734751</v>
      </c>
      <c r="F98" s="24">
        <f t="shared" si="5"/>
        <v>36.871159073475098</v>
      </c>
      <c r="G98" s="1"/>
      <c r="H98" s="11" cm="1">
        <f t="array" ref="H98:H130">'Calc R from V'!D30:D62</f>
        <v>0</v>
      </c>
      <c r="I98" s="11" cm="1">
        <f t="array" ref="I98:I130">'Calc R from V'!F30:F62</f>
        <v>0</v>
      </c>
      <c r="J98" s="11" t="e">
        <f t="shared" ref="J98:J130" si="6">LN(I98)</f>
        <v>#NUM!</v>
      </c>
      <c r="K98" s="27" t="e">
        <f t="shared" ref="K98:K130" si="7">POWER(J98,3)</f>
        <v>#NUM!</v>
      </c>
      <c r="L98" s="11" t="e">
        <f>1/('Calc Coeffs'!$C$46+'Calc Coeffs'!$C$42*J98+'Calc Coeffs'!$C$37*K98)</f>
        <v>#NUM!</v>
      </c>
      <c r="M98" s="24" t="e">
        <f t="shared" ref="M98:M130" si="8">L98-273</f>
        <v>#NUM!</v>
      </c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1">
        <v>1.85546875</v>
      </c>
      <c r="B99" s="11">
        <v>1298.1366459627329</v>
      </c>
      <c r="C99" s="11">
        <f t="shared" si="3"/>
        <v>7.1686851659624855</v>
      </c>
      <c r="D99" s="27">
        <f t="shared" si="4"/>
        <v>368.399067669315</v>
      </c>
      <c r="E99" s="11">
        <f>1/('Calc Coeffs'!$C$46+'Calc Coeffs'!$C$42*C99+'Calc Coeffs'!$C$37*D99)</f>
        <v>309.41416913526916</v>
      </c>
      <c r="F99" s="24">
        <f t="shared" si="5"/>
        <v>36.414169135269162</v>
      </c>
      <c r="G99" s="1"/>
      <c r="H99" s="11">
        <v>0.15625</v>
      </c>
      <c r="I99" s="11">
        <v>70.967741935483872</v>
      </c>
      <c r="J99" s="11">
        <f t="shared" si="6"/>
        <v>4.2622254348612607</v>
      </c>
      <c r="K99" s="27">
        <f t="shared" si="7"/>
        <v>77.429998209807167</v>
      </c>
      <c r="L99" s="11">
        <f>1/('Calc Coeffs'!$C$46+'Calc Coeffs'!$C$42*J99+'Calc Coeffs'!$C$37*K99)</f>
        <v>415.42617194985803</v>
      </c>
      <c r="M99" s="24">
        <f t="shared" si="8"/>
        <v>142.42617194985803</v>
      </c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1">
        <v>1.875</v>
      </c>
      <c r="B100" s="11">
        <v>1320</v>
      </c>
      <c r="C100" s="11">
        <f t="shared" si="3"/>
        <v>7.1853870155804165</v>
      </c>
      <c r="D100" s="27">
        <f t="shared" si="4"/>
        <v>370.97999799179451</v>
      </c>
      <c r="E100" s="11">
        <f>1/('Calc Coeffs'!$C$46+'Calc Coeffs'!$C$42*C100+'Calc Coeffs'!$C$37*D100)</f>
        <v>308.96047602892946</v>
      </c>
      <c r="F100" s="24">
        <f t="shared" si="5"/>
        <v>35.960476028929463</v>
      </c>
      <c r="G100" s="1"/>
      <c r="H100" s="11">
        <v>0.3125</v>
      </c>
      <c r="I100" s="11">
        <v>146.66666666666669</v>
      </c>
      <c r="J100" s="11">
        <f t="shared" si="6"/>
        <v>4.9881624382441974</v>
      </c>
      <c r="K100" s="27">
        <f t="shared" si="7"/>
        <v>124.11428312756735</v>
      </c>
      <c r="L100" s="11">
        <f>1/('Calc Coeffs'!$C$46+'Calc Coeffs'!$C$42*J100+'Calc Coeffs'!$C$37*K100)</f>
        <v>382.70562463570826</v>
      </c>
      <c r="M100" s="24">
        <f t="shared" si="8"/>
        <v>109.70562463570826</v>
      </c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1">
        <v>1.89453125</v>
      </c>
      <c r="B101" s="11">
        <v>1342.1383647798741</v>
      </c>
      <c r="C101" s="11">
        <f t="shared" si="3"/>
        <v>7.2020194156295583</v>
      </c>
      <c r="D101" s="27">
        <f t="shared" si="4"/>
        <v>373.56214761259702</v>
      </c>
      <c r="E101" s="11">
        <f>1/('Calc Coeffs'!$C$46+'Calc Coeffs'!$C$42*C101+'Calc Coeffs'!$C$37*D101)</f>
        <v>308.50998157989835</v>
      </c>
      <c r="F101" s="24">
        <f t="shared" si="5"/>
        <v>35.509981579898351</v>
      </c>
      <c r="G101" s="1"/>
      <c r="H101" s="11">
        <v>0.46875</v>
      </c>
      <c r="I101" s="11">
        <v>227.58620689655174</v>
      </c>
      <c r="J101" s="11">
        <f t="shared" si="6"/>
        <v>5.4275290980280433</v>
      </c>
      <c r="K101" s="27">
        <f t="shared" si="7"/>
        <v>159.8845435485137</v>
      </c>
      <c r="L101" s="11">
        <f>1/('Calc Coeffs'!$C$46+'Calc Coeffs'!$C$42*J101+'Calc Coeffs'!$C$37*K101)</f>
        <v>365.28457339878048</v>
      </c>
      <c r="M101" s="24">
        <f t="shared" si="8"/>
        <v>92.284573398780481</v>
      </c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1">
        <v>1.9140625</v>
      </c>
      <c r="B102" s="11">
        <v>1364.5569620253166</v>
      </c>
      <c r="C102" s="11">
        <f t="shared" si="3"/>
        <v>7.2185850849900124</v>
      </c>
      <c r="D102" s="27">
        <f t="shared" si="4"/>
        <v>376.1458195933314</v>
      </c>
      <c r="E102" s="11">
        <f>1/('Calc Coeffs'!$C$46+'Calc Coeffs'!$C$42*C102+'Calc Coeffs'!$C$37*D102)</f>
        <v>308.06259039588144</v>
      </c>
      <c r="F102" s="24">
        <f t="shared" si="5"/>
        <v>35.062590395881443</v>
      </c>
      <c r="G102" s="1"/>
      <c r="H102" s="11">
        <v>0.625</v>
      </c>
      <c r="I102" s="11">
        <v>314.28571428571433</v>
      </c>
      <c r="J102" s="11">
        <f t="shared" si="6"/>
        <v>5.7503024902910944</v>
      </c>
      <c r="K102" s="27">
        <f t="shared" si="7"/>
        <v>190.1393798341571</v>
      </c>
      <c r="L102" s="11">
        <f>1/('Calc Coeffs'!$C$46+'Calc Coeffs'!$C$42*J102+'Calc Coeffs'!$C$37*K102)</f>
        <v>353.46077934168375</v>
      </c>
      <c r="M102" s="24">
        <f t="shared" si="8"/>
        <v>80.460779341683747</v>
      </c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1">
        <v>1.93359375</v>
      </c>
      <c r="B103" s="11">
        <v>1387.2611464968154</v>
      </c>
      <c r="C103" s="11">
        <f t="shared" si="3"/>
        <v>7.2350866841326891</v>
      </c>
      <c r="D103" s="27">
        <f t="shared" si="4"/>
        <v>378.73131553938367</v>
      </c>
      <c r="E103" s="11">
        <f>1/('Calc Coeffs'!$C$46+'Calc Coeffs'!$C$42*C103+'Calc Coeffs'!$C$37*D103)</f>
        <v>307.6182097381527</v>
      </c>
      <c r="F103" s="24">
        <f t="shared" si="5"/>
        <v>34.6182097381527</v>
      </c>
      <c r="G103" s="1"/>
      <c r="H103" s="11">
        <v>0.78125</v>
      </c>
      <c r="I103" s="11">
        <v>407.40740740740739</v>
      </c>
      <c r="J103" s="11">
        <f t="shared" si="6"/>
        <v>6.0098136857761784</v>
      </c>
      <c r="K103" s="27">
        <f t="shared" si="7"/>
        <v>217.06161256068114</v>
      </c>
      <c r="L103" s="11">
        <f>1/('Calc Coeffs'!$C$46+'Calc Coeffs'!$C$42*J103+'Calc Coeffs'!$C$37*K103)</f>
        <v>344.49321316842941</v>
      </c>
      <c r="M103" s="24">
        <f t="shared" si="8"/>
        <v>71.493213168429406</v>
      </c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1">
        <v>1.953125</v>
      </c>
      <c r="B104" s="11">
        <v>1410.2564102564102</v>
      </c>
      <c r="C104" s="11">
        <f t="shared" si="3"/>
        <v>7.2515268180849617</v>
      </c>
      <c r="D104" s="27">
        <f t="shared" si="4"/>
        <v>381.31893583335454</v>
      </c>
      <c r="E104" s="11">
        <f>1/('Calc Coeffs'!$C$46+'Calc Coeffs'!$C$42*C104+'Calc Coeffs'!$C$37*D104)</f>
        <v>307.17674939927178</v>
      </c>
      <c r="F104" s="24">
        <f t="shared" si="5"/>
        <v>34.176749399271785</v>
      </c>
      <c r="G104" s="1"/>
      <c r="H104" s="11">
        <v>0.9375</v>
      </c>
      <c r="I104" s="11">
        <v>507.69230769230768</v>
      </c>
      <c r="J104" s="11">
        <f t="shared" si="6"/>
        <v>6.2298755705529798</v>
      </c>
      <c r="K104" s="27">
        <f t="shared" si="7"/>
        <v>241.78987888631673</v>
      </c>
      <c r="L104" s="11">
        <f>1/('Calc Coeffs'!$C$46+'Calc Coeffs'!$C$42*J104+'Calc Coeffs'!$C$37*K104)</f>
        <v>337.23631142266828</v>
      </c>
      <c r="M104" s="24">
        <f t="shared" si="8"/>
        <v>64.23631142266828</v>
      </c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1">
        <v>1.97265625</v>
      </c>
      <c r="B105" s="11">
        <v>1433.5483870967741</v>
      </c>
      <c r="C105" s="11">
        <f t="shared" si="3"/>
        <v>7.2679080392684199</v>
      </c>
      <c r="D105" s="27">
        <f t="shared" si="4"/>
        <v>383.90897986389109</v>
      </c>
      <c r="E105" s="11">
        <f>1/('Calc Coeffs'!$C$46+'Calc Coeffs'!$C$42*C105+'Calc Coeffs'!$C$37*D105)</f>
        <v>306.73812158680732</v>
      </c>
      <c r="F105" s="24">
        <f t="shared" si="5"/>
        <v>33.738121586807324</v>
      </c>
      <c r="G105" s="1"/>
      <c r="H105" s="28">
        <v>1.09375</v>
      </c>
      <c r="I105" s="28">
        <v>616</v>
      </c>
      <c r="J105" s="28">
        <f t="shared" si="6"/>
        <v>6.4232469635335194</v>
      </c>
      <c r="K105" s="29">
        <f t="shared" si="7"/>
        <v>265.01097553137316</v>
      </c>
      <c r="L105" s="28">
        <f>1/('Calc Coeffs'!$C$46+'Calc Coeffs'!$C$42*J105+'Calc Coeffs'!$C$37*K105)</f>
        <v>331.1061764289438</v>
      </c>
      <c r="M105" s="30">
        <f t="shared" si="8"/>
        <v>58.106176428943797</v>
      </c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1">
        <v>1.9921875</v>
      </c>
      <c r="B106" s="11">
        <v>1457.1428571428573</v>
      </c>
      <c r="C106" s="11">
        <f t="shared" si="3"/>
        <v>7.284232850217049</v>
      </c>
      <c r="D106" s="27">
        <f t="shared" si="4"/>
        <v>386.50174625040756</v>
      </c>
      <c r="E106" s="11">
        <f>1/('Calc Coeffs'!$C$46+'Calc Coeffs'!$C$42*C106+'Calc Coeffs'!$C$37*D106)</f>
        <v>306.30224081268568</v>
      </c>
      <c r="F106" s="24">
        <f t="shared" si="5"/>
        <v>33.302240812685682</v>
      </c>
      <c r="G106" s="1"/>
      <c r="H106" s="11">
        <v>1.25</v>
      </c>
      <c r="I106" s="11">
        <v>733.33333333333337</v>
      </c>
      <c r="J106" s="11">
        <f t="shared" si="6"/>
        <v>6.5976003506782979</v>
      </c>
      <c r="K106" s="11">
        <f t="shared" si="7"/>
        <v>287.18252782749602</v>
      </c>
      <c r="L106" s="11">
        <f>1/('Calc Coeffs'!$C$46+'Calc Coeffs'!$C$42*J106+'Calc Coeffs'!$C$37*K106)</f>
        <v>325.76597830236977</v>
      </c>
      <c r="M106" s="31">
        <f t="shared" si="8"/>
        <v>52.765978302369774</v>
      </c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1">
        <v>2.01171875</v>
      </c>
      <c r="B107" s="11">
        <v>1481.045751633987</v>
      </c>
      <c r="C107" s="11">
        <f t="shared" si="3"/>
        <v>7.3005037061836076</v>
      </c>
      <c r="D107" s="27">
        <f t="shared" si="4"/>
        <v>389.09753306416735</v>
      </c>
      <c r="E107" s="11">
        <f>1/('Calc Coeffs'!$C$46+'Calc Coeffs'!$C$42*C107+'Calc Coeffs'!$C$37*D107)</f>
        <v>305.86902378781321</v>
      </c>
      <c r="F107" s="24">
        <f t="shared" si="5"/>
        <v>32.869023787813205</v>
      </c>
      <c r="G107" s="1"/>
      <c r="H107" s="11">
        <v>1.40625</v>
      </c>
      <c r="I107" s="11">
        <v>860.86956521739137</v>
      </c>
      <c r="J107" s="11">
        <f t="shared" si="6"/>
        <v>6.7579430007534773</v>
      </c>
      <c r="K107" s="11">
        <f t="shared" si="7"/>
        <v>308.63386201465948</v>
      </c>
      <c r="L107" s="11">
        <f>1/('Calc Coeffs'!$C$46+'Calc Coeffs'!$C$42*J107+'Calc Coeffs'!$C$37*K107)</f>
        <v>321.00395132833171</v>
      </c>
      <c r="M107" s="31">
        <f t="shared" si="8"/>
        <v>48.003951328331709</v>
      </c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1">
        <v>2.03125</v>
      </c>
      <c r="B108" s="11">
        <v>1505.2631578947369</v>
      </c>
      <c r="C108" s="11">
        <f t="shared" si="3"/>
        <v>7.3167230176415039</v>
      </c>
      <c r="D108" s="27">
        <f t="shared" si="4"/>
        <v>391.69663804618187</v>
      </c>
      <c r="E108" s="11">
        <f>1/('Calc Coeffs'!$C$46+'Calc Coeffs'!$C$42*C108+'Calc Coeffs'!$C$37*D108)</f>
        <v>305.43838932164221</v>
      </c>
      <c r="F108" s="24">
        <f t="shared" si="5"/>
        <v>32.438389321642205</v>
      </c>
      <c r="G108" s="1"/>
      <c r="H108" s="11">
        <v>1.5625</v>
      </c>
      <c r="I108" s="11">
        <v>1000</v>
      </c>
      <c r="J108" s="11">
        <f t="shared" si="6"/>
        <v>6.9077552789821368</v>
      </c>
      <c r="K108" s="11">
        <f t="shared" si="7"/>
        <v>329.61793195154308</v>
      </c>
      <c r="L108" s="11">
        <f>1/('Calc Coeffs'!$C$46+'Calc Coeffs'!$C$42*J108+'Calc Coeffs'!$C$37*K108)</f>
        <v>316.67810057701672</v>
      </c>
      <c r="M108" s="31">
        <f t="shared" si="8"/>
        <v>43.678100577016721</v>
      </c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1">
        <v>2.05078125</v>
      </c>
      <c r="B109" s="11">
        <v>1529.8013245033112</v>
      </c>
      <c r="C109" s="11">
        <f t="shared" si="3"/>
        <v>7.3328931526890067</v>
      </c>
      <c r="D109" s="27">
        <f t="shared" si="4"/>
        <v>394.29935882236504</v>
      </c>
      <c r="E109" s="11">
        <f>1/('Calc Coeffs'!$C$46+'Calc Coeffs'!$C$42*C109+'Calc Coeffs'!$C$37*D109)</f>
        <v>305.01025822637405</v>
      </c>
      <c r="F109" s="24">
        <f t="shared" si="5"/>
        <v>32.010258226374049</v>
      </c>
      <c r="G109" s="1"/>
      <c r="H109" s="11">
        <v>1.71875</v>
      </c>
      <c r="I109" s="11">
        <v>1152.3809523809523</v>
      </c>
      <c r="J109" s="11">
        <f t="shared" si="6"/>
        <v>7.0495854744213551</v>
      </c>
      <c r="K109" s="11">
        <f t="shared" si="7"/>
        <v>350.34081976144626</v>
      </c>
      <c r="L109" s="11">
        <f>1/('Calc Coeffs'!$C$46+'Calc Coeffs'!$C$42*J109+'Calc Coeffs'!$C$37*K109)</f>
        <v>312.68821627099288</v>
      </c>
      <c r="M109" s="31">
        <f t="shared" si="8"/>
        <v>39.688216270992882</v>
      </c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1">
        <v>2.0703125</v>
      </c>
      <c r="B110" s="11">
        <v>1554.6666666666667</v>
      </c>
      <c r="C110" s="11">
        <f t="shared" si="3"/>
        <v>7.3490164393622184</v>
      </c>
      <c r="D110" s="27">
        <f t="shared" si="4"/>
        <v>396.90599311636805</v>
      </c>
      <c r="E110" s="11">
        <f>1/('Calc Coeffs'!$C$46+'Calc Coeffs'!$C$42*C110+'Calc Coeffs'!$C$37*D110)</f>
        <v>304.58455322551271</v>
      </c>
      <c r="F110" s="24">
        <f t="shared" si="5"/>
        <v>31.584553225512707</v>
      </c>
      <c r="G110" s="1"/>
      <c r="H110" s="11">
        <v>1.875</v>
      </c>
      <c r="I110" s="11">
        <v>1320</v>
      </c>
      <c r="J110" s="11">
        <f t="shared" si="6"/>
        <v>7.1853870155804165</v>
      </c>
      <c r="K110" s="11">
        <f t="shared" si="7"/>
        <v>370.97999799179451</v>
      </c>
      <c r="L110" s="11">
        <f>1/('Calc Coeffs'!$C$46+'Calc Coeffs'!$C$42*J110+'Calc Coeffs'!$C$37*K110)</f>
        <v>308.96047602892946</v>
      </c>
      <c r="M110" s="31">
        <f t="shared" si="8"/>
        <v>35.960476028929463</v>
      </c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1">
        <v>2.08984375</v>
      </c>
      <c r="B111" s="11">
        <v>1579.8657718120805</v>
      </c>
      <c r="C111" s="11">
        <f t="shared" si="3"/>
        <v>7.3650951678628545</v>
      </c>
      <c r="D111" s="27">
        <f t="shared" si="4"/>
        <v>399.51683896050633</v>
      </c>
      <c r="E111" s="11">
        <f>1/('Calc Coeffs'!$C$46+'Calc Coeffs'!$C$42*C111+'Calc Coeffs'!$C$37*D111)</f>
        <v>304.16119886650159</v>
      </c>
      <c r="F111" s="24">
        <f t="shared" si="5"/>
        <v>31.161198866501593</v>
      </c>
      <c r="G111" s="1"/>
      <c r="H111" s="11">
        <v>2.03125</v>
      </c>
      <c r="I111" s="11">
        <v>1505.2631578947369</v>
      </c>
      <c r="J111" s="11">
        <f t="shared" si="6"/>
        <v>7.3167230176415039</v>
      </c>
      <c r="K111" s="11">
        <f t="shared" si="7"/>
        <v>391.69663804618187</v>
      </c>
      <c r="L111" s="11">
        <f>1/('Calc Coeffs'!$C$46+'Calc Coeffs'!$C$42*J111+'Calc Coeffs'!$C$37*K111)</f>
        <v>305.43838932164221</v>
      </c>
      <c r="M111" s="31">
        <f t="shared" si="8"/>
        <v>32.438389321642205</v>
      </c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1">
        <v>2.109375</v>
      </c>
      <c r="B112" s="11">
        <v>1605.4054054054054</v>
      </c>
      <c r="C112" s="11">
        <f t="shared" si="3"/>
        <v>7.3811315927065122</v>
      </c>
      <c r="D112" s="27">
        <f t="shared" si="4"/>
        <v>402.13219490517815</v>
      </c>
      <c r="E112" s="11">
        <f>1/('Calc Coeffs'!$C$46+'Calc Coeffs'!$C$42*C112+'Calc Coeffs'!$C$37*D112)</f>
        <v>303.7401214371921</v>
      </c>
      <c r="F112" s="24">
        <f t="shared" si="5"/>
        <v>30.740121437192101</v>
      </c>
      <c r="G112" s="1"/>
      <c r="H112" s="11">
        <v>2.1875</v>
      </c>
      <c r="I112" s="11">
        <v>1711.1111111111111</v>
      </c>
      <c r="J112" s="11">
        <f t="shared" si="6"/>
        <v>7.4448982110655013</v>
      </c>
      <c r="K112" s="11">
        <f t="shared" si="7"/>
        <v>412.64472047759324</v>
      </c>
      <c r="L112" s="11">
        <f>1/('Calc Coeffs'!$C$46+'Calc Coeffs'!$C$42*J112+'Calc Coeffs'!$C$37*K112)</f>
        <v>302.07716330495697</v>
      </c>
      <c r="M112" s="31">
        <f t="shared" si="8"/>
        <v>29.077163304956969</v>
      </c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x14ac:dyDescent="0.25">
      <c r="A113" s="11">
        <v>2.12890625</v>
      </c>
      <c r="B113" s="11">
        <v>1631.2925170068027</v>
      </c>
      <c r="C113" s="11">
        <f t="shared" si="3"/>
        <v>7.3971279347968144</v>
      </c>
      <c r="D113" s="27">
        <f t="shared" si="4"/>
        <v>404.75236022716911</v>
      </c>
      <c r="E113" s="11">
        <f>1/('Calc Coeffs'!$C$46+'Calc Coeffs'!$C$42*C113+'Calc Coeffs'!$C$37*D113)</f>
        <v>303.32124888591028</v>
      </c>
      <c r="F113" s="24">
        <f t="shared" si="5"/>
        <v>30.321248885910279</v>
      </c>
      <c r="G113" s="1"/>
      <c r="H113" s="11">
        <v>2.34375</v>
      </c>
      <c r="I113" s="11">
        <v>1941.1764705882354</v>
      </c>
      <c r="J113" s="11">
        <f t="shared" si="6"/>
        <v>7.5710494963924013</v>
      </c>
      <c r="K113" s="11">
        <f t="shared" si="7"/>
        <v>433.97854187236993</v>
      </c>
      <c r="L113" s="11">
        <f>1/('Calc Coeffs'!$C$46+'Calc Coeffs'!$C$42*J113+'Calc Coeffs'!$C$37*K113)</f>
        <v>298.84001293128836</v>
      </c>
      <c r="M113" s="31">
        <f t="shared" si="8"/>
        <v>25.840012931288356</v>
      </c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x14ac:dyDescent="0.25">
      <c r="A114" s="11">
        <v>2.1484375</v>
      </c>
      <c r="B114" s="11">
        <v>1657.5342465753424</v>
      </c>
      <c r="C114" s="11">
        <f t="shared" si="3"/>
        <v>7.4130863834304872</v>
      </c>
      <c r="D114" s="27">
        <f t="shared" si="4"/>
        <v>407.37763513722314</v>
      </c>
      <c r="E114" s="11">
        <f>1/('Calc Coeffs'!$C$46+'Calc Coeffs'!$C$42*C114+'Calc Coeffs'!$C$37*D114)</f>
        <v>302.90451074490136</v>
      </c>
      <c r="F114" s="24">
        <f t="shared" si="5"/>
        <v>29.904510744901359</v>
      </c>
      <c r="G114" s="1"/>
      <c r="H114" s="11">
        <v>2.5</v>
      </c>
      <c r="I114" s="11">
        <v>2200</v>
      </c>
      <c r="J114" s="11">
        <f t="shared" si="6"/>
        <v>7.696212639346407</v>
      </c>
      <c r="K114" s="11">
        <f t="shared" si="7"/>
        <v>455.85967345494578</v>
      </c>
      <c r="L114" s="11">
        <f>1/('Calc Coeffs'!$C$46+'Calc Coeffs'!$C$42*J114+'Calc Coeffs'!$C$37*K114)</f>
        <v>295.69561661043156</v>
      </c>
      <c r="M114" s="31">
        <f t="shared" si="8"/>
        <v>22.695616610431557</v>
      </c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x14ac:dyDescent="0.25">
      <c r="A115" s="11">
        <v>2.16796875</v>
      </c>
      <c r="B115" s="11">
        <v>1684.1379310344828</v>
      </c>
      <c r="C115" s="11">
        <f t="shared" si="3"/>
        <v>7.4290090982381667</v>
      </c>
      <c r="D115" s="27">
        <f t="shared" si="4"/>
        <v>410.00832098725721</v>
      </c>
      <c r="E115" s="11">
        <f>1/('Calc Coeffs'!$C$46+'Calc Coeffs'!$C$42*C115+'Calc Coeffs'!$C$37*D115)</f>
        <v>302.4898380569465</v>
      </c>
      <c r="F115" s="24">
        <f t="shared" si="5"/>
        <v>29.489838056946496</v>
      </c>
      <c r="G115" s="1"/>
      <c r="H115" s="11">
        <v>2.65625</v>
      </c>
      <c r="I115" s="11">
        <v>2493.3333333333335</v>
      </c>
      <c r="J115" s="11">
        <f t="shared" si="6"/>
        <v>7.8213757823004135</v>
      </c>
      <c r="K115" s="11">
        <f t="shared" si="7"/>
        <v>478.46420957579448</v>
      </c>
      <c r="L115" s="11">
        <f>1/('Calc Coeffs'!$C$46+'Calc Coeffs'!$C$42*J115+'Calc Coeffs'!$C$37*K115)</f>
        <v>292.61625709758664</v>
      </c>
      <c r="M115" s="31">
        <f t="shared" si="8"/>
        <v>19.61625709758664</v>
      </c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x14ac:dyDescent="0.25">
      <c r="A116" s="11">
        <v>2.1875</v>
      </c>
      <c r="B116" s="11">
        <v>1711.1111111111111</v>
      </c>
      <c r="C116" s="11">
        <f t="shared" si="3"/>
        <v>7.4448982110655013</v>
      </c>
      <c r="D116" s="27">
        <f t="shared" si="4"/>
        <v>412.64472047759324</v>
      </c>
      <c r="E116" s="11">
        <f>1/('Calc Coeffs'!$C$46+'Calc Coeffs'!$C$42*C116+'Calc Coeffs'!$C$37*D116)</f>
        <v>302.07716330495697</v>
      </c>
      <c r="F116" s="24">
        <f t="shared" si="5"/>
        <v>29.077163304956969</v>
      </c>
      <c r="G116" s="1"/>
      <c r="H116" s="11">
        <v>2.8125</v>
      </c>
      <c r="I116" s="11">
        <v>2828.5714285714289</v>
      </c>
      <c r="J116" s="11">
        <f t="shared" si="6"/>
        <v>7.9475270676273135</v>
      </c>
      <c r="K116" s="11">
        <f t="shared" si="7"/>
        <v>501.99113431218223</v>
      </c>
      <c r="L116" s="11">
        <f>1/('Calc Coeffs'!$C$46+'Calc Coeffs'!$C$42*J116+'Calc Coeffs'!$C$37*K116)</f>
        <v>289.57636248741392</v>
      </c>
      <c r="M116" s="31">
        <f t="shared" si="8"/>
        <v>16.576362487413917</v>
      </c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x14ac:dyDescent="0.25">
      <c r="A117" s="11">
        <v>2.20703125</v>
      </c>
      <c r="B117" s="11">
        <v>1738.4615384615383</v>
      </c>
      <c r="C117" s="11">
        <f t="shared" si="3"/>
        <v>7.4607558277988408</v>
      </c>
      <c r="D117" s="27">
        <f t="shared" si="4"/>
        <v>415.28713786457098</v>
      </c>
      <c r="E117" s="11">
        <f>1/('Calc Coeffs'!$C$46+'Calc Coeffs'!$C$42*C117+'Calc Coeffs'!$C$37*D117)</f>
        <v>301.66642034436518</v>
      </c>
      <c r="F117" s="24">
        <f t="shared" si="5"/>
        <v>28.666420344365179</v>
      </c>
      <c r="G117" s="1"/>
      <c r="H117" s="11">
        <v>2.96875</v>
      </c>
      <c r="I117" s="11">
        <v>3215.3846153846152</v>
      </c>
      <c r="J117" s="11">
        <f t="shared" si="6"/>
        <v>8.0757022610513101</v>
      </c>
      <c r="K117" s="11">
        <f t="shared" si="7"/>
        <v>526.67280793469524</v>
      </c>
      <c r="L117" s="11">
        <f>1/('Calc Coeffs'!$C$46+'Calc Coeffs'!$C$42*J117+'Calc Coeffs'!$C$37*K117)</f>
        <v>286.55125226376981</v>
      </c>
      <c r="M117" s="31">
        <f t="shared" si="8"/>
        <v>13.551252263769811</v>
      </c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x14ac:dyDescent="0.25">
      <c r="A118" s="11">
        <v>2.2265625</v>
      </c>
      <c r="B118" s="11">
        <v>1766.1971830985915</v>
      </c>
      <c r="C118" s="11">
        <f t="shared" si="3"/>
        <v>7.4765840301396418</v>
      </c>
      <c r="D118" s="27">
        <f t="shared" si="4"/>
        <v>417.93587916891056</v>
      </c>
      <c r="E118" s="11">
        <f>1/('Calc Coeffs'!$C$46+'Calc Coeffs'!$C$42*C118+'Calc Coeffs'!$C$37*D118)</f>
        <v>301.25754433813967</v>
      </c>
      <c r="F118" s="24">
        <f t="shared" si="5"/>
        <v>28.257544338139667</v>
      </c>
      <c r="G118" s="1"/>
      <c r="H118" s="11">
        <v>3.125</v>
      </c>
      <c r="I118" s="11">
        <v>3666.666666666667</v>
      </c>
      <c r="J118" s="11">
        <f t="shared" si="6"/>
        <v>8.2070382631123984</v>
      </c>
      <c r="K118" s="11">
        <f t="shared" si="7"/>
        <v>552.7889773975204</v>
      </c>
      <c r="L118" s="11">
        <f>1/('Calc Coeffs'!$C$46+'Calc Coeffs'!$C$42*J118+'Calc Coeffs'!$C$37*K118)</f>
        <v>283.51593331120176</v>
      </c>
      <c r="M118" s="31">
        <f t="shared" si="8"/>
        <v>10.515933311201763</v>
      </c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x14ac:dyDescent="0.25">
      <c r="A119" s="11">
        <v>2.24609375</v>
      </c>
      <c r="B119" s="11">
        <v>1794.3262411347519</v>
      </c>
      <c r="C119" s="11">
        <f t="shared" si="3"/>
        <v>7.4923848773314887</v>
      </c>
      <c r="D119" s="27">
        <f t="shared" si="4"/>
        <v>420.59125238518527</v>
      </c>
      <c r="E119" s="11">
        <f>1/('Calc Coeffs'!$C$46+'Calc Coeffs'!$C$42*C119+'Calc Coeffs'!$C$37*D119)</f>
        <v>300.85047169426394</v>
      </c>
      <c r="F119" s="24">
        <f t="shared" si="5"/>
        <v>27.850471694263945</v>
      </c>
      <c r="G119" s="1"/>
      <c r="H119" s="11">
        <v>3.28125</v>
      </c>
      <c r="I119" s="11">
        <v>4200</v>
      </c>
      <c r="J119" s="11">
        <f t="shared" si="6"/>
        <v>8.3428398042714598</v>
      </c>
      <c r="K119" s="11">
        <f t="shared" si="7"/>
        <v>580.68647866635069</v>
      </c>
      <c r="L119" s="11">
        <f>1/('Calc Coeffs'!$C$46+'Calc Coeffs'!$C$42*J119+'Calc Coeffs'!$C$37*K119)</f>
        <v>280.44379408353041</v>
      </c>
      <c r="M119" s="31">
        <f t="shared" si="8"/>
        <v>7.4437940835304062</v>
      </c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x14ac:dyDescent="0.25">
      <c r="A120" s="11">
        <v>2.265625</v>
      </c>
      <c r="B120" s="11">
        <v>1822.8571428571429</v>
      </c>
      <c r="C120" s="11">
        <f t="shared" si="3"/>
        <v>7.5081604078434676</v>
      </c>
      <c r="D120" s="27">
        <f t="shared" si="4"/>
        <v>423.25356769276902</v>
      </c>
      <c r="E120" s="11">
        <f>1/('Calc Coeffs'!$C$46+'Calc Coeffs'!$C$42*C120+'Calc Coeffs'!$C$37*D120)</f>
        <v>300.44514000552624</v>
      </c>
      <c r="F120" s="24">
        <f t="shared" si="5"/>
        <v>27.445140005526241</v>
      </c>
      <c r="G120" s="1"/>
      <c r="H120" s="11">
        <v>3.4375</v>
      </c>
      <c r="I120" s="11">
        <v>4840</v>
      </c>
      <c r="J120" s="11">
        <f t="shared" si="6"/>
        <v>8.4846699997106771</v>
      </c>
      <c r="K120" s="11">
        <f t="shared" si="7"/>
        <v>610.80821156177888</v>
      </c>
      <c r="L120" s="11">
        <f>1/('Calc Coeffs'!$C$46+'Calc Coeffs'!$C$42*J120+'Calc Coeffs'!$C$37*K120)</f>
        <v>277.3050107452969</v>
      </c>
      <c r="M120" s="31">
        <f t="shared" si="8"/>
        <v>4.3050107452968973</v>
      </c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x14ac:dyDescent="0.25">
      <c r="A121" s="11">
        <v>2.28515625</v>
      </c>
      <c r="B121" s="11">
        <v>1851.7985611510792</v>
      </c>
      <c r="C121" s="11">
        <f t="shared" si="3"/>
        <v>7.5239126410134718</v>
      </c>
      <c r="D121" s="27">
        <f t="shared" si="4"/>
        <v>425.92313766862122</v>
      </c>
      <c r="E121" s="11">
        <f>1/('Calc Coeffs'!$C$46+'Calc Coeffs'!$C$42*C121+'Calc Coeffs'!$C$37*D121)</f>
        <v>300.04148799147572</v>
      </c>
      <c r="F121" s="24">
        <f t="shared" si="5"/>
        <v>27.041487991475719</v>
      </c>
      <c r="G121" s="1"/>
      <c r="H121" s="11">
        <v>3.59375</v>
      </c>
      <c r="I121" s="11">
        <v>5622.2222222222226</v>
      </c>
      <c r="J121" s="11">
        <f t="shared" si="6"/>
        <v>8.6344822779393375</v>
      </c>
      <c r="K121" s="11">
        <f t="shared" si="7"/>
        <v>643.73764573884728</v>
      </c>
      <c r="L121" s="11">
        <f>1/('Calc Coeffs'!$C$46+'Calc Coeffs'!$C$42*J121+'Calc Coeffs'!$C$37*K121)</f>
        <v>274.06438995047961</v>
      </c>
      <c r="M121" s="31">
        <f t="shared" si="8"/>
        <v>1.0643899504796082</v>
      </c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x14ac:dyDescent="0.25">
      <c r="A122" s="11">
        <v>2.3046875</v>
      </c>
      <c r="B122" s="11">
        <v>1881.159420289855</v>
      </c>
      <c r="C122" s="11">
        <f t="shared" si="3"/>
        <v>7.539643578654867</v>
      </c>
      <c r="D122" s="27">
        <f t="shared" si="4"/>
        <v>428.60027750227812</v>
      </c>
      <c r="E122" s="11">
        <f>1/('Calc Coeffs'!$C$46+'Calc Coeffs'!$C$42*C122+'Calc Coeffs'!$C$37*D122)</f>
        <v>299.63945544241034</v>
      </c>
      <c r="F122" s="24">
        <f t="shared" si="5"/>
        <v>26.639455442410338</v>
      </c>
      <c r="G122" s="1"/>
      <c r="H122" s="11">
        <v>3.75</v>
      </c>
      <c r="I122" s="11">
        <v>6600</v>
      </c>
      <c r="J122" s="11">
        <f t="shared" si="6"/>
        <v>8.794824928014517</v>
      </c>
      <c r="K122" s="11">
        <f t="shared" si="7"/>
        <v>680.27043416590652</v>
      </c>
      <c r="L122" s="11">
        <f>1/('Calc Coeffs'!$C$46+'Calc Coeffs'!$C$42*J122+'Calc Coeffs'!$C$37*K122)</f>
        <v>270.67818314998181</v>
      </c>
      <c r="M122" s="31">
        <f t="shared" si="8"/>
        <v>-2.3218168500181946</v>
      </c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x14ac:dyDescent="0.25">
      <c r="A123" s="11">
        <v>2.32421875</v>
      </c>
      <c r="B123" s="11">
        <v>1910.9489051094893</v>
      </c>
      <c r="C123" s="11">
        <f t="shared" si="3"/>
        <v>7.5553552066298115</v>
      </c>
      <c r="D123" s="27">
        <f t="shared" si="4"/>
        <v>431.28530521341719</v>
      </c>
      <c r="E123" s="11">
        <f>1/('Calc Coeffs'!$C$46+'Calc Coeffs'!$C$42*C123+'Calc Coeffs'!$C$37*D123)</f>
        <v>299.23898316526652</v>
      </c>
      <c r="F123" s="24">
        <f t="shared" si="5"/>
        <v>26.238983165266518</v>
      </c>
      <c r="G123" s="1"/>
      <c r="H123" s="11">
        <v>3.90625</v>
      </c>
      <c r="I123" s="11">
        <v>7857.1428571428578</v>
      </c>
      <c r="J123" s="11">
        <f t="shared" si="6"/>
        <v>8.9691783151592954</v>
      </c>
      <c r="K123" s="11">
        <f t="shared" si="7"/>
        <v>721.53595066276341</v>
      </c>
      <c r="L123" s="11">
        <f>1/('Calc Coeffs'!$C$46+'Calc Coeffs'!$C$42*J123+'Calc Coeffs'!$C$37*K123)</f>
        <v>267.0890050103929</v>
      </c>
      <c r="M123" s="31">
        <f t="shared" si="8"/>
        <v>-5.9109949896071043</v>
      </c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x14ac:dyDescent="0.25">
      <c r="A124" s="11">
        <v>2.34375</v>
      </c>
      <c r="B124" s="11">
        <v>1941.1764705882354</v>
      </c>
      <c r="C124" s="11">
        <f t="shared" si="3"/>
        <v>7.5710494963924013</v>
      </c>
      <c r="D124" s="27">
        <f t="shared" si="4"/>
        <v>433.97854187236993</v>
      </c>
      <c r="E124" s="11">
        <f>1/('Calc Coeffs'!$C$46+'Calc Coeffs'!$C$42*C124+'Calc Coeffs'!$C$37*D124)</f>
        <v>298.84001293128836</v>
      </c>
      <c r="F124" s="24">
        <f t="shared" si="5"/>
        <v>25.840012931288356</v>
      </c>
      <c r="G124" s="1"/>
      <c r="H124" s="11">
        <v>4.0625</v>
      </c>
      <c r="I124" s="11">
        <v>9533.3333333333339</v>
      </c>
      <c r="J124" s="11">
        <f t="shared" si="6"/>
        <v>9.162549708139835</v>
      </c>
      <c r="K124" s="11">
        <f t="shared" si="7"/>
        <v>769.21727903826763</v>
      </c>
      <c r="L124" s="11">
        <f>1/('Calc Coeffs'!$C$46+'Calc Coeffs'!$C$42*J124+'Calc Coeffs'!$C$37*K124)</f>
        <v>263.21708714345738</v>
      </c>
      <c r="M124" s="31">
        <f t="shared" si="8"/>
        <v>-9.7829128565426231</v>
      </c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x14ac:dyDescent="0.25">
      <c r="A125" s="11">
        <v>2.36328125</v>
      </c>
      <c r="B125" s="11">
        <v>1971.8518518518517</v>
      </c>
      <c r="C125" s="11">
        <f t="shared" si="3"/>
        <v>7.5867284065047187</v>
      </c>
      <c r="D125" s="27">
        <f t="shared" si="4"/>
        <v>436.68031182396402</v>
      </c>
      <c r="E125" s="11">
        <f>1/('Calc Coeffs'!$C$46+'Calc Coeffs'!$C$42*C125+'Calc Coeffs'!$C$37*D125)</f>
        <v>298.44248742536138</v>
      </c>
      <c r="F125" s="24">
        <f t="shared" si="5"/>
        <v>25.442487425361378</v>
      </c>
      <c r="G125" s="1"/>
      <c r="H125" s="11">
        <v>4.21875</v>
      </c>
      <c r="I125" s="11">
        <v>11880</v>
      </c>
      <c r="J125" s="11">
        <f t="shared" si="6"/>
        <v>9.3826115929166356</v>
      </c>
      <c r="K125" s="11">
        <f t="shared" si="7"/>
        <v>825.98320225180555</v>
      </c>
      <c r="L125" s="11">
        <f>1/('Calc Coeffs'!$C$46+'Calc Coeffs'!$C$42*J125+'Calc Coeffs'!$C$37*K125)</f>
        <v>258.94388964699846</v>
      </c>
      <c r="M125" s="31">
        <f t="shared" si="8"/>
        <v>-14.056110353001543</v>
      </c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</row>
    <row r="126" spans="1:33" x14ac:dyDescent="0.25">
      <c r="A126" s="11">
        <v>2.3828125</v>
      </c>
      <c r="B126" s="11">
        <v>2002.9850746268655</v>
      </c>
      <c r="C126" s="11">
        <f t="shared" si="3"/>
        <v>7.6023938841287526</v>
      </c>
      <c r="D126" s="27">
        <f t="shared" si="4"/>
        <v>439.3909429150807</v>
      </c>
      <c r="E126" s="11">
        <f>1/('Calc Coeffs'!$C$46+'Calc Coeffs'!$C$42*C126+'Calc Coeffs'!$C$37*D126)</f>
        <v>298.04635019689863</v>
      </c>
      <c r="F126" s="24">
        <f t="shared" si="5"/>
        <v>25.046350196898629</v>
      </c>
      <c r="G126" s="1"/>
      <c r="H126" s="11">
        <v>4.375</v>
      </c>
      <c r="I126" s="11">
        <v>15400</v>
      </c>
      <c r="J126" s="11">
        <f t="shared" si="6"/>
        <v>9.6421227884017213</v>
      </c>
      <c r="K126" s="11">
        <f t="shared" si="7"/>
        <v>896.43328396092454</v>
      </c>
      <c r="L126" s="11">
        <f>1/('Calc Coeffs'!$C$46+'Calc Coeffs'!$C$42*J126+'Calc Coeffs'!$C$37*K126)</f>
        <v>254.07796758347001</v>
      </c>
      <c r="M126" s="31">
        <f t="shared" si="8"/>
        <v>-18.922032416529987</v>
      </c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</row>
    <row r="127" spans="1:33" x14ac:dyDescent="0.25">
      <c r="A127" s="11">
        <v>2.40234375</v>
      </c>
      <c r="B127" s="11">
        <v>2034.5864661654136</v>
      </c>
      <c r="C127" s="11">
        <f t="shared" si="3"/>
        <v>7.6180478664970712</v>
      </c>
      <c r="D127" s="27">
        <f t="shared" si="4"/>
        <v>442.11076672632277</v>
      </c>
      <c r="E127" s="11">
        <f>1/('Calc Coeffs'!$C$46+'Calc Coeffs'!$C$42*C127+'Calc Coeffs'!$C$37*D127)</f>
        <v>297.6515456121756</v>
      </c>
      <c r="F127" s="24">
        <f t="shared" si="5"/>
        <v>24.651545612175596</v>
      </c>
      <c r="G127" s="1"/>
      <c r="H127" s="11">
        <v>4.53125</v>
      </c>
      <c r="I127" s="11">
        <v>21266.666666666668</v>
      </c>
      <c r="J127" s="11">
        <f t="shared" si="6"/>
        <v>9.9648961806647716</v>
      </c>
      <c r="K127" s="11">
        <f t="shared" si="7"/>
        <v>989.50577928572011</v>
      </c>
      <c r="L127" s="11">
        <f>1/('Calc Coeffs'!$C$46+'Calc Coeffs'!$C$42*J127+'Calc Coeffs'!$C$37*K127)</f>
        <v>248.27279720780126</v>
      </c>
      <c r="M127" s="31">
        <f t="shared" si="8"/>
        <v>-24.727202792198739</v>
      </c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</row>
    <row r="128" spans="1:33" x14ac:dyDescent="0.25">
      <c r="A128" s="11">
        <v>2.421875</v>
      </c>
      <c r="B128" s="11">
        <v>2066.666666666667</v>
      </c>
      <c r="C128" s="11">
        <f t="shared" si="3"/>
        <v>7.6336922823650735</v>
      </c>
      <c r="D128" s="27">
        <f t="shared" si="4"/>
        <v>444.8401188081985</v>
      </c>
      <c r="E128" s="11">
        <f>1/('Calc Coeffs'!$C$46+'Calc Coeffs'!$C$42*C128+'Calc Coeffs'!$C$37*D128)</f>
        <v>297.25801880801203</v>
      </c>
      <c r="F128" s="24">
        <f t="shared" si="5"/>
        <v>24.258018808012025</v>
      </c>
      <c r="G128" s="1"/>
      <c r="H128" s="11">
        <v>4.6875</v>
      </c>
      <c r="I128" s="11">
        <v>33000</v>
      </c>
      <c r="J128" s="11">
        <f t="shared" si="6"/>
        <v>10.404262840448617</v>
      </c>
      <c r="K128" s="11">
        <f t="shared" si="7"/>
        <v>1126.2477735066618</v>
      </c>
      <c r="L128" s="11">
        <f>1/('Calc Coeffs'!$C$46+'Calc Coeffs'!$C$42*J128+'Calc Coeffs'!$C$37*K128)</f>
        <v>240.77993402065741</v>
      </c>
      <c r="M128" s="31">
        <f t="shared" si="8"/>
        <v>-32.220065979342593</v>
      </c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</row>
    <row r="129" spans="1:31" x14ac:dyDescent="0.25">
      <c r="A129" s="11">
        <v>2.44140625</v>
      </c>
      <c r="B129" s="11">
        <v>2099.2366412213742</v>
      </c>
      <c r="C129" s="11">
        <f t="shared" si="3"/>
        <v>7.6493290534475564</v>
      </c>
      <c r="D129" s="27">
        <f t="shared" si="4"/>
        <v>447.57933892223673</v>
      </c>
      <c r="E129" s="11">
        <f>1/('Calc Coeffs'!$C$46+'Calc Coeffs'!$C$42*C129+'Calc Coeffs'!$C$37*D129)</f>
        <v>296.86571564670555</v>
      </c>
      <c r="F129" s="24">
        <f t="shared" si="5"/>
        <v>23.865715646705553</v>
      </c>
      <c r="G129" s="1"/>
      <c r="H129" s="11">
        <v>4.84375</v>
      </c>
      <c r="I129" s="11">
        <v>68200</v>
      </c>
      <c r="J129" s="11">
        <f t="shared" si="6"/>
        <v>11.130199843831553</v>
      </c>
      <c r="K129" s="11">
        <f t="shared" si="7"/>
        <v>1378.8241664365339</v>
      </c>
      <c r="L129" s="11">
        <f>1/('Calc Coeffs'!$C$46+'Calc Coeffs'!$C$42*J129+'Calc Coeffs'!$C$37*K129)</f>
        <v>229.33377679642987</v>
      </c>
      <c r="M129" s="31">
        <f t="shared" si="8"/>
        <v>-43.666223203570127</v>
      </c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</row>
    <row r="130" spans="1:31" x14ac:dyDescent="0.25">
      <c r="A130" s="11">
        <v>2.4609375</v>
      </c>
      <c r="B130" s="11">
        <v>2132.3076923076924</v>
      </c>
      <c r="C130" s="11">
        <f t="shared" si="3"/>
        <v>7.6649600958423028</v>
      </c>
      <c r="D130" s="27">
        <f t="shared" si="4"/>
        <v>450.32877128746139</v>
      </c>
      <c r="E130" s="11">
        <f>1/('Calc Coeffs'!$C$46+'Calc Coeffs'!$C$42*C130+'Calc Coeffs'!$C$37*D130)</f>
        <v>296.47458267212426</v>
      </c>
      <c r="F130" s="24">
        <f t="shared" si="5"/>
        <v>23.474582672124257</v>
      </c>
      <c r="G130" s="1"/>
      <c r="H130" s="11">
        <v>4.9999999989999999</v>
      </c>
      <c r="I130" s="11">
        <v>10999999087655.994</v>
      </c>
      <c r="J130" s="11">
        <f t="shared" si="6"/>
        <v>30.028916305786552</v>
      </c>
      <c r="K130" s="11">
        <f t="shared" si="7"/>
        <v>27078.149303548769</v>
      </c>
      <c r="L130" s="11">
        <f>1/('Calc Coeffs'!$C$46+'Calc Coeffs'!$C$42*J130+'Calc Coeffs'!$C$37*K130)</f>
        <v>101.06904961268364</v>
      </c>
      <c r="M130" s="31">
        <f t="shared" si="8"/>
        <v>-171.93095038731636</v>
      </c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</row>
    <row r="131" spans="1:31" x14ac:dyDescent="0.25">
      <c r="A131" s="11">
        <v>2.48046875</v>
      </c>
      <c r="B131" s="11">
        <v>2165.8914728682171</v>
      </c>
      <c r="C131" s="11">
        <f t="shared" si="3"/>
        <v>7.6805873214433262</v>
      </c>
      <c r="D131" s="27">
        <f t="shared" si="4"/>
        <v>453.08876483266596</v>
      </c>
      <c r="E131" s="11">
        <f>1/('Calc Coeffs'!$C$46+'Calc Coeffs'!$C$42*C131+'Calc Coeffs'!$C$37*D131)</f>
        <v>296.08456706687093</v>
      </c>
      <c r="F131" s="24">
        <f t="shared" si="5"/>
        <v>23.084567066870932</v>
      </c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</row>
    <row r="132" spans="1:31" x14ac:dyDescent="0.25">
      <c r="A132" s="11">
        <v>2.5</v>
      </c>
      <c r="B132" s="11">
        <v>2200</v>
      </c>
      <c r="C132" s="11">
        <f t="shared" si="3"/>
        <v>7.696212639346407</v>
      </c>
      <c r="D132" s="27">
        <f t="shared" si="4"/>
        <v>455.85967345494578</v>
      </c>
      <c r="E132" s="11">
        <f>1/('Calc Coeffs'!$C$46+'Calc Coeffs'!$C$42*C132+'Calc Coeffs'!$C$37*D132)</f>
        <v>295.69561661043156</v>
      </c>
      <c r="F132" s="24">
        <f t="shared" si="5"/>
        <v>22.695616610431557</v>
      </c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</row>
    <row r="133" spans="1:31" x14ac:dyDescent="0.25">
      <c r="A133" s="11">
        <v>2.51953125</v>
      </c>
      <c r="B133" s="11">
        <v>2234.6456692913384</v>
      </c>
      <c r="C133" s="11">
        <f t="shared" ref="C133:C196" si="9">LN(B133)</f>
        <v>7.7118379572494877</v>
      </c>
      <c r="D133" s="27">
        <f t="shared" ref="D133:D196" si="10">POWER(C133,3)</f>
        <v>458.64185628496045</v>
      </c>
      <c r="E133" s="11">
        <f>1/('Calc Coeffs'!$C$46+'Calc Coeffs'!$C$42*C133+'Calc Coeffs'!$C$37*D133)</f>
        <v>295.30767963822865</v>
      </c>
      <c r="F133" s="24">
        <f t="shared" ref="F133:F196" si="11">E133-273</f>
        <v>22.307679638228649</v>
      </c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</row>
    <row r="134" spans="1:31" x14ac:dyDescent="0.25">
      <c r="A134" s="11">
        <v>2.5390625</v>
      </c>
      <c r="B134" s="11">
        <v>2269.8412698412699</v>
      </c>
      <c r="C134" s="11">
        <f t="shared" si="9"/>
        <v>7.7274651828505121</v>
      </c>
      <c r="D134" s="27">
        <f t="shared" si="10"/>
        <v>461.43567795941834</v>
      </c>
      <c r="E134" s="11">
        <f>1/('Calc Coeffs'!$C$46+'Calc Coeffs'!$C$42*C134+'Calc Coeffs'!$C$37*D134)</f>
        <v>294.92070500149856</v>
      </c>
      <c r="F134" s="24">
        <f t="shared" si="11"/>
        <v>21.920705001498561</v>
      </c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</row>
    <row r="135" spans="1:31" x14ac:dyDescent="0.25">
      <c r="A135" s="11">
        <v>2.55859375</v>
      </c>
      <c r="B135" s="11">
        <v>2305.6</v>
      </c>
      <c r="C135" s="11">
        <f t="shared" si="9"/>
        <v>7.7430962252452575</v>
      </c>
      <c r="D135" s="27">
        <f t="shared" si="10"/>
        <v>464.24150890129278</v>
      </c>
      <c r="E135" s="11">
        <f>1/('Calc Coeffs'!$C$46+'Calc Coeffs'!$C$42*C135+'Calc Coeffs'!$C$37*D135)</f>
        <v>294.53464202791508</v>
      </c>
      <c r="F135" s="24">
        <f t="shared" si="11"/>
        <v>21.534642027915083</v>
      </c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</row>
    <row r="136" spans="1:31" x14ac:dyDescent="0.25">
      <c r="A136" s="11">
        <v>2.578125</v>
      </c>
      <c r="B136" s="11">
        <v>2341.9354838709678</v>
      </c>
      <c r="C136" s="11">
        <f t="shared" si="9"/>
        <v>7.7587329963277414</v>
      </c>
      <c r="D136" s="27">
        <f t="shared" si="10"/>
        <v>467.05972560830679</v>
      </c>
      <c r="E136" s="11">
        <f>1/('Calc Coeffs'!$C$46+'Calc Coeffs'!$C$42*C136+'Calc Coeffs'!$C$37*D136)</f>
        <v>294.14944048288652</v>
      </c>
      <c r="F136" s="24">
        <f t="shared" si="11"/>
        <v>21.149440482886519</v>
      </c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</row>
    <row r="137" spans="1:31" x14ac:dyDescent="0.25">
      <c r="A137" s="11">
        <v>2.59765625</v>
      </c>
      <c r="B137" s="11">
        <v>2378.8617886178863</v>
      </c>
      <c r="C137" s="11">
        <f t="shared" si="9"/>
        <v>7.7743774121957436</v>
      </c>
      <c r="D137" s="27">
        <f t="shared" si="10"/>
        <v>469.89071095023792</v>
      </c>
      <c r="E137" s="11">
        <f>1/('Calc Coeffs'!$C$46+'Calc Coeffs'!$C$42*C137+'Calc Coeffs'!$C$37*D137)</f>
        <v>293.76505053145144</v>
      </c>
      <c r="F137" s="24">
        <f t="shared" si="11"/>
        <v>20.765050531451436</v>
      </c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</row>
    <row r="138" spans="1:31" x14ac:dyDescent="0.25">
      <c r="A138" s="11">
        <v>2.6171875</v>
      </c>
      <c r="B138" s="11">
        <v>2416.3934426229507</v>
      </c>
      <c r="C138" s="11">
        <f t="shared" si="9"/>
        <v>7.7900313945640622</v>
      </c>
      <c r="D138" s="27">
        <f t="shared" si="10"/>
        <v>472.73485447562899</v>
      </c>
      <c r="E138" s="11">
        <f>1/('Calc Coeffs'!$C$46+'Calc Coeffs'!$C$42*C138+'Calc Coeffs'!$C$37*D138)</f>
        <v>293.38142270070261</v>
      </c>
      <c r="F138" s="24">
        <f t="shared" si="11"/>
        <v>20.381422700702615</v>
      </c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</row>
    <row r="139" spans="1:31" x14ac:dyDescent="0.25">
      <c r="A139" s="11">
        <v>2.63671875</v>
      </c>
      <c r="B139" s="11">
        <v>2454.5454545454545</v>
      </c>
      <c r="C139" s="11">
        <f t="shared" si="9"/>
        <v>7.8056968721880953</v>
      </c>
      <c r="D139" s="27">
        <f t="shared" si="10"/>
        <v>475.59255272851328</v>
      </c>
      <c r="E139" s="11">
        <f>1/('Calc Coeffs'!$C$46+'Calc Coeffs'!$C$42*C139+'Calc Coeffs'!$C$37*D139)</f>
        <v>292.99850784266886</v>
      </c>
      <c r="F139" s="24">
        <f t="shared" si="11"/>
        <v>19.998507842668857</v>
      </c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</row>
    <row r="140" spans="1:31" x14ac:dyDescent="0.25">
      <c r="A140" s="11">
        <v>2.65625</v>
      </c>
      <c r="B140" s="11">
        <v>2493.3333333333335</v>
      </c>
      <c r="C140" s="11">
        <f t="shared" si="9"/>
        <v>7.8213757823004135</v>
      </c>
      <c r="D140" s="27">
        <f t="shared" si="10"/>
        <v>478.46420957579448</v>
      </c>
      <c r="E140" s="11">
        <f>1/('Calc Coeffs'!$C$46+'Calc Coeffs'!$C$42*C140+'Calc Coeffs'!$C$37*D140)</f>
        <v>292.61625709758664</v>
      </c>
      <c r="F140" s="24">
        <f t="shared" si="11"/>
        <v>19.61625709758664</v>
      </c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</row>
    <row r="141" spans="1:31" x14ac:dyDescent="0.25">
      <c r="A141" s="11">
        <v>2.67578125</v>
      </c>
      <c r="B141" s="11">
        <v>2532.7731092436975</v>
      </c>
      <c r="C141" s="11">
        <f t="shared" si="9"/>
        <v>7.8370700720630024</v>
      </c>
      <c r="D141" s="27">
        <f t="shared" si="10"/>
        <v>481.35023654595102</v>
      </c>
      <c r="E141" s="11">
        <f>1/('Calc Coeffs'!$C$46+'Calc Coeffs'!$C$42*C141+'Calc Coeffs'!$C$37*D141)</f>
        <v>292.23462185749258</v>
      </c>
      <c r="F141" s="24">
        <f t="shared" si="11"/>
        <v>19.234621857492584</v>
      </c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</row>
    <row r="142" spans="1:31" x14ac:dyDescent="0.25">
      <c r="A142" s="11">
        <v>2.6953125</v>
      </c>
      <c r="B142" s="11">
        <v>2572.8813559322034</v>
      </c>
      <c r="C142" s="11">
        <f t="shared" si="9"/>
        <v>7.852781700037947</v>
      </c>
      <c r="D142" s="27">
        <f t="shared" si="10"/>
        <v>484.25105317977716</v>
      </c>
      <c r="E142" s="11">
        <f>1/('Calc Coeffs'!$C$46+'Calc Coeffs'!$C$42*C142+'Calc Coeffs'!$C$37*D142)</f>
        <v>291.85355373007025</v>
      </c>
      <c r="F142" s="24">
        <f t="shared" si="11"/>
        <v>18.853553730070246</v>
      </c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</row>
    <row r="143" spans="1:31" x14ac:dyDescent="0.25">
      <c r="A143" s="11">
        <v>2.71484375</v>
      </c>
      <c r="B143" s="11">
        <v>2613.6752136752134</v>
      </c>
      <c r="C143" s="11">
        <f t="shared" si="9"/>
        <v>7.8685126376793431</v>
      </c>
      <c r="D143" s="27">
        <f t="shared" si="10"/>
        <v>487.16708739389861</v>
      </c>
      <c r="E143" s="11">
        <f>1/('Calc Coeffs'!$C$46+'Calc Coeffs'!$C$42*C143+'Calc Coeffs'!$C$37*D143)</f>
        <v>291.47300450268443</v>
      </c>
      <c r="F143" s="24">
        <f t="shared" si="11"/>
        <v>18.473004502684432</v>
      </c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</row>
    <row r="144" spans="1:31" x14ac:dyDescent="0.25">
      <c r="A144" s="11">
        <v>2.734375</v>
      </c>
      <c r="B144" s="11">
        <v>2655.1724137931037</v>
      </c>
      <c r="C144" s="11">
        <f t="shared" si="9"/>
        <v>7.8842648708493472</v>
      </c>
      <c r="D144" s="27">
        <f t="shared" si="10"/>
        <v>490.09877585785364</v>
      </c>
      <c r="E144" s="11">
        <f>1/('Calc Coeffs'!$C$46+'Calc Coeffs'!$C$42*C144+'Calc Coeffs'!$C$37*D144)</f>
        <v>291.09292610653608</v>
      </c>
      <c r="F144" s="24">
        <f t="shared" si="11"/>
        <v>18.092926106536083</v>
      </c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</row>
    <row r="145" spans="1:31" x14ac:dyDescent="0.25">
      <c r="A145" s="11">
        <v>2.75390625</v>
      </c>
      <c r="B145" s="11">
        <v>2697.391304347826</v>
      </c>
      <c r="C145" s="11">
        <f t="shared" si="9"/>
        <v>7.9000404013613252</v>
      </c>
      <c r="D145" s="27">
        <f t="shared" si="10"/>
        <v>493.04656438556577</v>
      </c>
      <c r="E145" s="11">
        <f>1/('Calc Coeffs'!$C$46+'Calc Coeffs'!$C$42*C145+'Calc Coeffs'!$C$37*D145)</f>
        <v>290.71327058087121</v>
      </c>
      <c r="F145" s="24">
        <f t="shared" si="11"/>
        <v>17.71327058087121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</row>
    <row r="146" spans="1:31" x14ac:dyDescent="0.25">
      <c r="A146" s="11">
        <v>2.7734375</v>
      </c>
      <c r="B146" s="11">
        <v>2740.3508771929824</v>
      </c>
      <c r="C146" s="11">
        <f t="shared" si="9"/>
        <v>7.9158412485531722</v>
      </c>
      <c r="D146" s="27">
        <f t="shared" si="10"/>
        <v>496.01090834208566</v>
      </c>
      <c r="E146" s="11">
        <f>1/('Calc Coeffs'!$C$46+'Calc Coeffs'!$C$42*C146+'Calc Coeffs'!$C$37*D146)</f>
        <v>290.33399003717761</v>
      </c>
      <c r="F146" s="24">
        <f t="shared" si="11"/>
        <v>17.333990037177614</v>
      </c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</row>
    <row r="147" spans="1:31" x14ac:dyDescent="0.25">
      <c r="A147" s="11">
        <v>2.79296875</v>
      </c>
      <c r="B147" s="11">
        <v>2784.070796460177</v>
      </c>
      <c r="C147" s="11">
        <f t="shared" si="9"/>
        <v>7.931669450893974</v>
      </c>
      <c r="D147" s="27">
        <f t="shared" si="10"/>
        <v>498.99227306652722</v>
      </c>
      <c r="E147" s="11">
        <f>1/('Calc Coeffs'!$C$46+'Calc Coeffs'!$C$42*C147+'Calc Coeffs'!$C$37*D147)</f>
        <v>289.95503662330111</v>
      </c>
      <c r="F147" s="24">
        <f t="shared" si="11"/>
        <v>16.955036623301112</v>
      </c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</row>
    <row r="148" spans="1:31" x14ac:dyDescent="0.25">
      <c r="A148" s="11">
        <v>2.8125</v>
      </c>
      <c r="B148" s="11">
        <v>2828.5714285714289</v>
      </c>
      <c r="C148" s="11">
        <f t="shared" si="9"/>
        <v>7.9475270676273135</v>
      </c>
      <c r="D148" s="27">
        <f t="shared" si="10"/>
        <v>501.99113431218223</v>
      </c>
      <c r="E148" s="11">
        <f>1/('Calc Coeffs'!$C$46+'Calc Coeffs'!$C$42*C148+'Calc Coeffs'!$C$37*D148)</f>
        <v>289.57636248741392</v>
      </c>
      <c r="F148" s="24">
        <f t="shared" si="11"/>
        <v>16.576362487413917</v>
      </c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</row>
    <row r="149" spans="1:31" x14ac:dyDescent="0.25">
      <c r="A149" s="11">
        <v>2.83203125</v>
      </c>
      <c r="B149" s="11">
        <v>2873.8738738738739</v>
      </c>
      <c r="C149" s="11">
        <f t="shared" si="9"/>
        <v>7.9634161804546473</v>
      </c>
      <c r="D149" s="27">
        <f t="shared" si="10"/>
        <v>505.00797870485223</v>
      </c>
      <c r="E149" s="11">
        <f>1/('Calc Coeffs'!$C$46+'Calc Coeffs'!$C$42*C149+'Calc Coeffs'!$C$37*D149)</f>
        <v>289.19791974176559</v>
      </c>
      <c r="F149" s="24">
        <f t="shared" si="11"/>
        <v>16.197919741765588</v>
      </c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</row>
    <row r="150" spans="1:31" x14ac:dyDescent="0.25">
      <c r="A150" s="11">
        <v>2.8515625</v>
      </c>
      <c r="B150" s="11">
        <v>2920</v>
      </c>
      <c r="C150" s="11">
        <f t="shared" si="9"/>
        <v>7.9793388952623276</v>
      </c>
      <c r="D150" s="27">
        <f t="shared" si="10"/>
        <v>508.0433042205043</v>
      </c>
      <c r="E150" s="11">
        <f>1/('Calc Coeffs'!$C$46+'Calc Coeffs'!$C$42*C150+'Calc Coeffs'!$C$37*D150)</f>
        <v>288.81966042614681</v>
      </c>
      <c r="F150" s="24">
        <f t="shared" si="11"/>
        <v>15.819660426146811</v>
      </c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</row>
    <row r="151" spans="1:31" x14ac:dyDescent="0.25">
      <c r="A151" s="11">
        <v>2.87109375</v>
      </c>
      <c r="B151" s="11">
        <v>2966.9724770642201</v>
      </c>
      <c r="C151" s="11">
        <f t="shared" si="9"/>
        <v>7.9952973438959996</v>
      </c>
      <c r="D151" s="27">
        <f t="shared" si="10"/>
        <v>511.09762068341917</v>
      </c>
      <c r="E151" s="11">
        <f>1/('Calc Coeffs'!$C$46+'Calc Coeffs'!$C$42*C151+'Calc Coeffs'!$C$37*D151)</f>
        <v>288.44153647099392</v>
      </c>
      <c r="F151" s="24">
        <f t="shared" si="11"/>
        <v>15.441536470993924</v>
      </c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spans="1:31" x14ac:dyDescent="0.25">
      <c r="A152" s="11">
        <v>2.890625</v>
      </c>
      <c r="B152" s="11">
        <v>3014.8148148148148</v>
      </c>
      <c r="C152" s="11">
        <f t="shared" si="9"/>
        <v>8.0112936859863026</v>
      </c>
      <c r="D152" s="27">
        <f t="shared" si="10"/>
        <v>514.17145028608547</v>
      </c>
      <c r="E152" s="11">
        <f>1/('Calc Coeffs'!$C$46+'Calc Coeffs'!$C$42*C152+'Calc Coeffs'!$C$37*D152)</f>
        <v>288.0634996600603</v>
      </c>
      <c r="F152" s="24">
        <f t="shared" si="11"/>
        <v>15.063499660060302</v>
      </c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</row>
    <row r="153" spans="1:31" x14ac:dyDescent="0.25">
      <c r="A153" s="11">
        <v>2.91015625</v>
      </c>
      <c r="B153" s="11">
        <v>3063.5514018691588</v>
      </c>
      <c r="C153" s="11">
        <f t="shared" si="9"/>
        <v>8.0273301108299595</v>
      </c>
      <c r="D153" s="27">
        <f t="shared" si="10"/>
        <v>517.26532813215886</v>
      </c>
      <c r="E153" s="11">
        <f>1/('Calc Coeffs'!$C$46+'Calc Coeffs'!$C$42*C153+'Calc Coeffs'!$C$37*D153)</f>
        <v>287.68550159258001</v>
      </c>
      <c r="F153" s="24">
        <f t="shared" si="11"/>
        <v>14.68550159258001</v>
      </c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</row>
    <row r="154" spans="1:31" x14ac:dyDescent="0.25">
      <c r="A154" s="11">
        <v>2.9296875</v>
      </c>
      <c r="B154" s="11">
        <v>3113.2075471698113</v>
      </c>
      <c r="C154" s="11">
        <f t="shared" si="9"/>
        <v>8.0434088393305956</v>
      </c>
      <c r="D154" s="27">
        <f t="shared" si="10"/>
        <v>520.37980280390548</v>
      </c>
      <c r="E154" s="11">
        <f>1/('Calc Coeffs'!$C$46+'Calc Coeffs'!$C$42*C154+'Calc Coeffs'!$C$37*D154)</f>
        <v>287.30749364484439</v>
      </c>
      <c r="F154" s="24">
        <f t="shared" si="11"/>
        <v>14.307493644844385</v>
      </c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</row>
    <row r="155" spans="1:31" x14ac:dyDescent="0.25">
      <c r="A155" s="11">
        <v>2.94921875</v>
      </c>
      <c r="B155" s="11">
        <v>3163.8095238095239</v>
      </c>
      <c r="C155" s="11">
        <f t="shared" si="9"/>
        <v>8.0595321260038073</v>
      </c>
      <c r="D155" s="27">
        <f t="shared" si="10"/>
        <v>523.5154369556293</v>
      </c>
      <c r="E155" s="11">
        <f>1/('Calc Coeffs'!$C$46+'Calc Coeffs'!$C$42*C155+'Calc Coeffs'!$C$37*D155)</f>
        <v>286.92942693111235</v>
      </c>
      <c r="F155" s="24">
        <f t="shared" si="11"/>
        <v>13.929426931112346</v>
      </c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</row>
    <row r="156" spans="1:31" x14ac:dyDescent="0.25">
      <c r="A156" s="11">
        <v>2.96875</v>
      </c>
      <c r="B156" s="11">
        <v>3215.3846153846152</v>
      </c>
      <c r="C156" s="11">
        <f t="shared" si="9"/>
        <v>8.0757022610513101</v>
      </c>
      <c r="D156" s="27">
        <f t="shared" si="10"/>
        <v>526.67280793469524</v>
      </c>
      <c r="E156" s="11">
        <f>1/('Calc Coeffs'!$C$46+'Calc Coeffs'!$C$42*C156+'Calc Coeffs'!$C$37*D156)</f>
        <v>286.55125226376981</v>
      </c>
      <c r="F156" s="24">
        <f t="shared" si="11"/>
        <v>13.551252263769811</v>
      </c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</row>
    <row r="157" spans="1:31" x14ac:dyDescent="0.25">
      <c r="A157" s="11">
        <v>2.98828125</v>
      </c>
      <c r="B157" s="11">
        <v>3267.9611650485435</v>
      </c>
      <c r="C157" s="11">
        <f t="shared" si="9"/>
        <v>8.0919215725092073</v>
      </c>
      <c r="D157" s="27">
        <f t="shared" si="10"/>
        <v>529.85250843185565</v>
      </c>
      <c r="E157" s="11">
        <f>1/('Calc Coeffs'!$C$46+'Calc Coeffs'!$C$42*C157+'Calc Coeffs'!$C$37*D157)</f>
        <v>286.1729201126517</v>
      </c>
      <c r="F157" s="24">
        <f t="shared" si="11"/>
        <v>13.172920112651695</v>
      </c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</row>
    <row r="158" spans="1:31" x14ac:dyDescent="0.25">
      <c r="A158" s="11">
        <v>3.0078125</v>
      </c>
      <c r="B158" s="11">
        <v>3321.5686274509803</v>
      </c>
      <c r="C158" s="11">
        <f t="shared" si="9"/>
        <v>8.1081924284757658</v>
      </c>
      <c r="D158" s="27">
        <f t="shared" si="10"/>
        <v>533.05514716271625</v>
      </c>
      <c r="E158" s="11">
        <f>1/('Calc Coeffs'!$C$46+'Calc Coeffs'!$C$42*C158+'Calc Coeffs'!$C$37*D158)</f>
        <v>285.79438056343582</v>
      </c>
      <c r="F158" s="24">
        <f t="shared" si="11"/>
        <v>12.794380563435823</v>
      </c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</row>
    <row r="159" spans="1:31" x14ac:dyDescent="0.25">
      <c r="A159" s="11">
        <v>3.02734375</v>
      </c>
      <c r="B159" s="11">
        <v>3376.2376237623762</v>
      </c>
      <c r="C159" s="11">
        <f t="shared" si="9"/>
        <v>8.1245172394243941</v>
      </c>
      <c r="D159" s="27">
        <f t="shared" si="10"/>
        <v>536.28134958229873</v>
      </c>
      <c r="E159" s="11">
        <f>1/('Calc Coeffs'!$C$46+'Calc Coeffs'!$C$42*C159+'Calc Coeffs'!$C$37*D159)</f>
        <v>285.41558327501377</v>
      </c>
      <c r="F159" s="24">
        <f t="shared" si="11"/>
        <v>12.415583275013773</v>
      </c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</row>
    <row r="160" spans="1:31" x14ac:dyDescent="0.25">
      <c r="A160" s="11">
        <v>3.046875</v>
      </c>
      <c r="B160" s="11">
        <v>3432</v>
      </c>
      <c r="C160" s="11">
        <f t="shared" si="9"/>
        <v>8.1408984606078523</v>
      </c>
      <c r="D160" s="27">
        <f t="shared" si="10"/>
        <v>539.53175863479385</v>
      </c>
      <c r="E160" s="11">
        <f>1/('Calc Coeffs'!$C$46+'Calc Coeffs'!$C$42*C160+'Calc Coeffs'!$C$37*D160)</f>
        <v>285.03647743573896</v>
      </c>
      <c r="F160" s="24">
        <f t="shared" si="11"/>
        <v>12.036477435738959</v>
      </c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</row>
    <row r="161" spans="1:31" x14ac:dyDescent="0.25">
      <c r="A161" s="11">
        <v>3.06640625</v>
      </c>
      <c r="B161" s="11">
        <v>3488.8888888888887</v>
      </c>
      <c r="C161" s="11">
        <f t="shared" si="9"/>
        <v>8.1573385945601249</v>
      </c>
      <c r="D161" s="27">
        <f t="shared" si="10"/>
        <v>542.80703554074887</v>
      </c>
      <c r="E161" s="11">
        <f>1/('Calc Coeffs'!$C$46+'Calc Coeffs'!$C$42*C161+'Calc Coeffs'!$C$37*D161)</f>
        <v>284.65701171844864</v>
      </c>
      <c r="F161" s="24">
        <f t="shared" si="11"/>
        <v>11.657011718448643</v>
      </c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</row>
    <row r="162" spans="1:31" x14ac:dyDescent="0.25">
      <c r="A162" s="11">
        <v>3.0859375</v>
      </c>
      <c r="B162" s="11">
        <v>3546.9387755102043</v>
      </c>
      <c r="C162" s="11">
        <f t="shared" si="9"/>
        <v>8.1738401937028016</v>
      </c>
      <c r="D162" s="27">
        <f t="shared" si="10"/>
        <v>546.10786062409738</v>
      </c>
      <c r="E162" s="11">
        <f>1/('Calc Coeffs'!$C$46+'Calc Coeffs'!$C$42*C162+'Calc Coeffs'!$C$37*D162)</f>
        <v>284.27713423414855</v>
      </c>
      <c r="F162" s="24">
        <f t="shared" si="11"/>
        <v>11.277134234148548</v>
      </c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</row>
    <row r="163" spans="1:31" x14ac:dyDescent="0.25">
      <c r="A163" s="11">
        <v>3.10546875</v>
      </c>
      <c r="B163" s="11">
        <v>3606.1855670103091</v>
      </c>
      <c r="C163" s="11">
        <f t="shared" si="9"/>
        <v>8.1904058630632566</v>
      </c>
      <c r="D163" s="27">
        <f t="shared" si="10"/>
        <v>549.43493418160767</v>
      </c>
      <c r="E163" s="11">
        <f>1/('Calc Coeffs'!$C$46+'Calc Coeffs'!$C$42*C163+'Calc Coeffs'!$C$37*D163)</f>
        <v>283.89679248424505</v>
      </c>
      <c r="F163" s="24">
        <f t="shared" si="11"/>
        <v>10.896792484245054</v>
      </c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</row>
    <row r="164" spans="1:31" x14ac:dyDescent="0.25">
      <c r="A164" s="11">
        <v>3.125</v>
      </c>
      <c r="B164" s="11">
        <v>3666.666666666667</v>
      </c>
      <c r="C164" s="11">
        <f t="shared" si="9"/>
        <v>8.2070382631123984</v>
      </c>
      <c r="D164" s="27">
        <f t="shared" si="10"/>
        <v>552.7889773975204</v>
      </c>
      <c r="E164" s="11">
        <f>1/('Calc Coeffs'!$C$46+'Calc Coeffs'!$C$42*C164+'Calc Coeffs'!$C$37*D164)</f>
        <v>283.51593331120176</v>
      </c>
      <c r="F164" s="24">
        <f t="shared" si="11"/>
        <v>10.515933311201763</v>
      </c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</row>
    <row r="165" spans="1:31" x14ac:dyDescent="0.25">
      <c r="A165" s="11">
        <v>3.14453125</v>
      </c>
      <c r="B165" s="11">
        <v>3728.4210526315787</v>
      </c>
      <c r="C165" s="11">
        <f t="shared" si="9"/>
        <v>8.2237401127303293</v>
      </c>
      <c r="D165" s="27">
        <f t="shared" si="10"/>
        <v>556.17073330635253</v>
      </c>
      <c r="E165" s="11">
        <f>1/('Calc Coeffs'!$C$46+'Calc Coeffs'!$C$42*C165+'Calc Coeffs'!$C$37*D165)</f>
        <v>283.13450284749086</v>
      </c>
      <c r="F165" s="24">
        <f t="shared" si="11"/>
        <v>10.134502847490864</v>
      </c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</row>
    <row r="166" spans="1:31" x14ac:dyDescent="0.25">
      <c r="A166" s="11">
        <v>3.1640625</v>
      </c>
      <c r="B166" s="11">
        <v>3791.489361702128</v>
      </c>
      <c r="C166" s="11">
        <f t="shared" si="9"/>
        <v>8.2405141923087868</v>
      </c>
      <c r="D166" s="27">
        <f t="shared" si="10"/>
        <v>559.58096780706421</v>
      </c>
      <c r="E166" s="11">
        <f>1/('Calc Coeffs'!$C$46+'Calc Coeffs'!$C$42*C166+'Calc Coeffs'!$C$37*D166)</f>
        <v>282.7524464627009</v>
      </c>
      <c r="F166" s="24">
        <f t="shared" si="11"/>
        <v>9.7524464627009024</v>
      </c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</row>
    <row r="167" spans="1:31" x14ac:dyDescent="0.25">
      <c r="A167" s="11">
        <v>3.18359375</v>
      </c>
      <c r="B167" s="11">
        <v>3855.9139784946237</v>
      </c>
      <c r="C167" s="11">
        <f t="shared" si="9"/>
        <v>8.257363346999913</v>
      </c>
      <c r="D167" s="27">
        <f t="shared" si="10"/>
        <v>563.02047073203346</v>
      </c>
      <c r="E167" s="11">
        <f>1/('Calc Coeffs'!$C$46+'Calc Coeffs'!$C$42*C167+'Calc Coeffs'!$C$37*D167)</f>
        <v>282.36970870865525</v>
      </c>
      <c r="F167" s="24">
        <f t="shared" si="11"/>
        <v>9.3697087086552528</v>
      </c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</row>
    <row r="168" spans="1:31" x14ac:dyDescent="0.25">
      <c r="A168" s="11">
        <v>3.203125</v>
      </c>
      <c r="B168" s="11">
        <v>3921.739130434783</v>
      </c>
      <c r="C168" s="11">
        <f t="shared" si="9"/>
        <v>8.2742904901215653</v>
      </c>
      <c r="D168" s="27">
        <f t="shared" si="10"/>
        <v>566.49005697454527</v>
      </c>
      <c r="E168" s="11">
        <f>1/('Calc Coeffs'!$C$46+'Calc Coeffs'!$C$42*C168+'Calc Coeffs'!$C$37*D168)</f>
        <v>281.98623326238402</v>
      </c>
      <c r="F168" s="24">
        <f t="shared" si="11"/>
        <v>8.9862332623840189</v>
      </c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</row>
    <row r="169" spans="1:31" x14ac:dyDescent="0.25">
      <c r="A169" s="11">
        <v>3.22265625</v>
      </c>
      <c r="B169" s="11">
        <v>3989.0109890109889</v>
      </c>
      <c r="C169" s="11">
        <f t="shared" si="9"/>
        <v>8.2912986067301375</v>
      </c>
      <c r="D169" s="27">
        <f t="shared" si="10"/>
        <v>569.9905676787946</v>
      </c>
      <c r="E169" s="11">
        <f>1/('Calc Coeffs'!$C$46+'Calc Coeffs'!$C$42*C169+'Calc Coeffs'!$C$37*D169)</f>
        <v>281.6019628667832</v>
      </c>
      <c r="F169" s="24">
        <f t="shared" si="11"/>
        <v>8.6019628667831967</v>
      </c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</row>
    <row r="170" spans="1:31" x14ac:dyDescent="0.25">
      <c r="A170" s="11">
        <v>3.2421875</v>
      </c>
      <c r="B170" s="11">
        <v>4057.7777777777774</v>
      </c>
      <c r="C170" s="11">
        <f t="shared" si="9"/>
        <v>8.3083907573726847</v>
      </c>
      <c r="D170" s="27">
        <f t="shared" si="10"/>
        <v>573.52287149671372</v>
      </c>
      <c r="E170" s="11">
        <f>1/('Calc Coeffs'!$C$46+'Calc Coeffs'!$C$42*C170+'Calc Coeffs'!$C$37*D170)</f>
        <v>281.21683926878399</v>
      </c>
      <c r="F170" s="24">
        <f t="shared" si="11"/>
        <v>8.2168392687839855</v>
      </c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</row>
    <row r="171" spans="1:31" x14ac:dyDescent="0.25">
      <c r="A171" s="11">
        <v>3.26171875</v>
      </c>
      <c r="B171" s="11">
        <v>4128.0898876404499</v>
      </c>
      <c r="C171" s="11">
        <f t="shared" si="9"/>
        <v>8.3255700820310228</v>
      </c>
      <c r="D171" s="27">
        <f t="shared" si="10"/>
        <v>577.08786591628245</v>
      </c>
      <c r="E171" s="11">
        <f>1/('Calc Coeffs'!$C$46+'Calc Coeffs'!$C$42*C171+'Calc Coeffs'!$C$37*D171)</f>
        <v>280.83080315484</v>
      </c>
      <c r="F171" s="24">
        <f t="shared" si="11"/>
        <v>7.8308031548399981</v>
      </c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</row>
    <row r="172" spans="1:31" x14ac:dyDescent="0.25">
      <c r="A172" s="11">
        <v>3.28125</v>
      </c>
      <c r="B172" s="11">
        <v>4200</v>
      </c>
      <c r="C172" s="11">
        <f t="shared" si="9"/>
        <v>8.3428398042714598</v>
      </c>
      <c r="D172" s="27">
        <f t="shared" si="10"/>
        <v>580.68647866635069</v>
      </c>
      <c r="E172" s="11">
        <f>1/('Calc Coeffs'!$C$46+'Calc Coeffs'!$C$42*C172+'Calc Coeffs'!$C$37*D172)</f>
        <v>280.44379408353041</v>
      </c>
      <c r="F172" s="24">
        <f t="shared" si="11"/>
        <v>7.4437940835304062</v>
      </c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</row>
    <row r="173" spans="1:31" x14ac:dyDescent="0.25">
      <c r="A173" s="11">
        <v>3.30078125</v>
      </c>
      <c r="B173" s="11">
        <v>4273.5632183908046</v>
      </c>
      <c r="C173" s="11">
        <f t="shared" si="9"/>
        <v>8.3602032356148968</v>
      </c>
      <c r="D173" s="27">
        <f t="shared" si="10"/>
        <v>584.31966920342336</v>
      </c>
      <c r="E173" s="11">
        <f>1/('Calc Coeffs'!$C$46+'Calc Coeffs'!$C$42*C173+'Calc Coeffs'!$C$37*D173)</f>
        <v>280.05575041505813</v>
      </c>
      <c r="F173" s="24">
        <f t="shared" si="11"/>
        <v>7.0557504150581281</v>
      </c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</row>
    <row r="174" spans="1:31" x14ac:dyDescent="0.25">
      <c r="A174" s="11">
        <v>3.3203125</v>
      </c>
      <c r="B174" s="11">
        <v>4348.8372093023254</v>
      </c>
      <c r="C174" s="11">
        <f t="shared" si="9"/>
        <v>8.3776637801431608</v>
      </c>
      <c r="D174" s="27">
        <f t="shared" si="10"/>
        <v>587.98843028629494</v>
      </c>
      <c r="E174" s="11">
        <f>1/('Calc Coeffs'!$C$46+'Calc Coeffs'!$C$42*C174+'Calc Coeffs'!$C$37*D174)</f>
        <v>279.66660923740915</v>
      </c>
      <c r="F174" s="24">
        <f t="shared" si="11"/>
        <v>6.6666092374091477</v>
      </c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</row>
    <row r="175" spans="1:31" x14ac:dyDescent="0.25">
      <c r="A175" s="11">
        <v>3.33984375</v>
      </c>
      <c r="B175" s="11">
        <v>4425.8823529411766</v>
      </c>
      <c r="C175" s="11">
        <f t="shared" si="9"/>
        <v>8.3952249393587515</v>
      </c>
      <c r="D175" s="27">
        <f t="shared" si="10"/>
        <v>591.69378964492739</v>
      </c>
      <c r="E175" s="11">
        <f>1/('Calc Coeffs'!$C$46+'Calc Coeffs'!$C$42*C175+'Calc Coeffs'!$C$37*D175)</f>
        <v>279.27630628891876</v>
      </c>
      <c r="F175" s="24">
        <f t="shared" si="11"/>
        <v>6.2763062889187609</v>
      </c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</row>
    <row r="176" spans="1:31" x14ac:dyDescent="0.25">
      <c r="A176" s="11">
        <v>3.359375</v>
      </c>
      <c r="B176" s="11">
        <v>4504.7619047619046</v>
      </c>
      <c r="C176" s="11">
        <f t="shared" si="9"/>
        <v>8.4128903173165472</v>
      </c>
      <c r="D176" s="27">
        <f t="shared" si="10"/>
        <v>595.4368117504946</v>
      </c>
      <c r="E176" s="11">
        <f>1/('Calc Coeffs'!$C$46+'Calc Coeffs'!$C$42*C176+'Calc Coeffs'!$C$37*D176)</f>
        <v>278.88477587697326</v>
      </c>
      <c r="F176" s="24">
        <f t="shared" si="11"/>
        <v>5.884775876973265</v>
      </c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</row>
    <row r="177" spans="1:31" x14ac:dyDescent="0.25">
      <c r="A177" s="11">
        <v>3.37890625</v>
      </c>
      <c r="B177" s="11">
        <v>4585.5421686746986</v>
      </c>
      <c r="C177" s="11">
        <f t="shared" si="9"/>
        <v>8.430663626047588</v>
      </c>
      <c r="D177" s="27">
        <f t="shared" si="10"/>
        <v>599.21859969412412</v>
      </c>
      <c r="E177" s="11">
        <f>1/('Calc Coeffs'!$C$46+'Calc Coeffs'!$C$42*C177+'Calc Coeffs'!$C$37*D177)</f>
        <v>278.49195079255071</v>
      </c>
      <c r="F177" s="24">
        <f t="shared" si="11"/>
        <v>5.4919507925507105</v>
      </c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</row>
    <row r="178" spans="1:31" x14ac:dyDescent="0.25">
      <c r="A178" s="11">
        <v>3.3984375</v>
      </c>
      <c r="B178" s="11">
        <v>4668.292682926829</v>
      </c>
      <c r="C178" s="11">
        <f t="shared" si="9"/>
        <v>8.4485486912966827</v>
      </c>
      <c r="D178" s="27">
        <f t="shared" si="10"/>
        <v>603.04029718250501</v>
      </c>
      <c r="E178" s="11">
        <f>1/('Calc Coeffs'!$C$46+'Calc Coeffs'!$C$42*C178+'Calc Coeffs'!$C$37*D178)</f>
        <v>278.09776222028478</v>
      </c>
      <c r="F178" s="24">
        <f t="shared" si="11"/>
        <v>5.0977622202847783</v>
      </c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</row>
    <row r="179" spans="1:31" x14ac:dyDescent="0.25">
      <c r="A179" s="11">
        <v>3.41796875</v>
      </c>
      <c r="B179" s="11">
        <v>4753.0864197530864</v>
      </c>
      <c r="C179" s="11">
        <f t="shared" si="9"/>
        <v>8.4665494585974823</v>
      </c>
      <c r="D179" s="27">
        <f t="shared" si="10"/>
        <v>606.90309065926147</v>
      </c>
      <c r="E179" s="11">
        <f>1/('Calc Coeffs'!$C$46+'Calc Coeffs'!$C$42*C179+'Calc Coeffs'!$C$37*D179)</f>
        <v>277.70213964370748</v>
      </c>
      <c r="F179" s="24">
        <f t="shared" si="11"/>
        <v>4.7021396437074827</v>
      </c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</row>
    <row r="180" spans="1:31" x14ac:dyDescent="0.25">
      <c r="A180" s="11">
        <v>3.4375</v>
      </c>
      <c r="B180" s="11">
        <v>4840</v>
      </c>
      <c r="C180" s="11">
        <f t="shared" si="9"/>
        <v>8.4846699997106771</v>
      </c>
      <c r="D180" s="27">
        <f t="shared" si="10"/>
        <v>610.80821156177888</v>
      </c>
      <c r="E180" s="11">
        <f>1/('Calc Coeffs'!$C$46+'Calc Coeffs'!$C$42*C180+'Calc Coeffs'!$C$37*D180)</f>
        <v>277.3050107452969</v>
      </c>
      <c r="F180" s="24">
        <f t="shared" si="11"/>
        <v>4.3050107452968973</v>
      </c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</row>
    <row r="181" spans="1:31" x14ac:dyDescent="0.25">
      <c r="A181" s="11">
        <v>3.45703125</v>
      </c>
      <c r="B181" s="11">
        <v>4929.1139240506336</v>
      </c>
      <c r="C181" s="11">
        <f t="shared" si="9"/>
        <v>8.5029145194532152</v>
      </c>
      <c r="D181" s="27">
        <f t="shared" si="10"/>
        <v>614.7569387240444</v>
      </c>
      <c r="E181" s="11">
        <f>1/('Calc Coeffs'!$C$46+'Calc Coeffs'!$C$42*C181+'Calc Coeffs'!$C$37*D181)</f>
        <v>276.90630130092853</v>
      </c>
      <c r="F181" s="24">
        <f t="shared" si="11"/>
        <v>3.9063013009285328</v>
      </c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</row>
    <row r="182" spans="1:31" x14ac:dyDescent="0.25">
      <c r="A182" s="11">
        <v>3.4765625</v>
      </c>
      <c r="B182" s="11">
        <v>5020.5128205128203</v>
      </c>
      <c r="C182" s="11">
        <f t="shared" si="9"/>
        <v>8.5212873629489003</v>
      </c>
      <c r="D182" s="27">
        <f t="shared" si="10"/>
        <v>618.75060093702507</v>
      </c>
      <c r="E182" s="11">
        <f>1/('Calc Coeffs'!$C$46+'Calc Coeffs'!$C$42*C182+'Calc Coeffs'!$C$37*D182)</f>
        <v>276.50593506829</v>
      </c>
      <c r="F182" s="24">
        <f t="shared" si="11"/>
        <v>3.5059350682900003</v>
      </c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</row>
    <row r="183" spans="1:31" x14ac:dyDescent="0.25">
      <c r="A183" s="11">
        <v>3.49609375</v>
      </c>
      <c r="B183" s="11">
        <v>5114.2857142857147</v>
      </c>
      <c r="C183" s="11">
        <f t="shared" si="9"/>
        <v>8.5397930233334787</v>
      </c>
      <c r="D183" s="27">
        <f t="shared" si="10"/>
        <v>622.79057967917879</v>
      </c>
      <c r="E183" s="11">
        <f>1/('Calc Coeffs'!$C$46+'Calc Coeffs'!$C$42*C183+'Calc Coeffs'!$C$37*D183)</f>
        <v>276.10383366878392</v>
      </c>
      <c r="F183" s="24">
        <f t="shared" si="11"/>
        <v>3.1038336687839205</v>
      </c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</row>
    <row r="184" spans="1:31" x14ac:dyDescent="0.25">
      <c r="A184" s="11">
        <v>3.515625</v>
      </c>
      <c r="B184" s="11">
        <v>5210.5263157894733</v>
      </c>
      <c r="C184" s="11">
        <f t="shared" si="9"/>
        <v>8.5584361499502872</v>
      </c>
      <c r="D184" s="27">
        <f t="shared" si="10"/>
        <v>626.87831203086819</v>
      </c>
      <c r="E184" s="11">
        <f>1/('Calc Coeffs'!$C$46+'Calc Coeffs'!$C$42*C184+'Calc Coeffs'!$C$37*D184)</f>
        <v>275.69991646239964</v>
      </c>
      <c r="F184" s="24">
        <f t="shared" si="11"/>
        <v>2.6999164623996421</v>
      </c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</row>
    <row r="185" spans="1:31" x14ac:dyDescent="0.25">
      <c r="A185" s="11">
        <v>3.53515625</v>
      </c>
      <c r="B185" s="11">
        <v>5309.3333333333339</v>
      </c>
      <c r="C185" s="11">
        <f t="shared" si="9"/>
        <v>8.5772215570759229</v>
      </c>
      <c r="D185" s="27">
        <f t="shared" si="10"/>
        <v>631.01529378776149</v>
      </c>
      <c r="E185" s="11">
        <f>1/('Calc Coeffs'!$C$46+'Calc Coeffs'!$C$42*C185+'Calc Coeffs'!$C$37*D185)</f>
        <v>275.29410041498943</v>
      </c>
      <c r="F185" s="24">
        <f t="shared" si="11"/>
        <v>2.2941004149894297</v>
      </c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</row>
    <row r="186" spans="1:31" x14ac:dyDescent="0.25">
      <c r="A186" s="11">
        <v>3.5546875</v>
      </c>
      <c r="B186" s="11">
        <v>5410.8108108108108</v>
      </c>
      <c r="C186" s="11">
        <f t="shared" si="9"/>
        <v>8.5961542332190319</v>
      </c>
      <c r="D186" s="27">
        <f t="shared" si="10"/>
        <v>635.20308278975131</v>
      </c>
      <c r="E186" s="11">
        <f>1/('Calc Coeffs'!$C$46+'Calc Coeffs'!$C$42*C186+'Calc Coeffs'!$C$37*D186)</f>
        <v>274.88629995733271</v>
      </c>
      <c r="F186" s="24">
        <f t="shared" si="11"/>
        <v>1.8862999573327102</v>
      </c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</row>
    <row r="187" spans="1:31" x14ac:dyDescent="0.25">
      <c r="A187" s="11">
        <v>3.57421875</v>
      </c>
      <c r="B187" s="11">
        <v>5515.0684931506848</v>
      </c>
      <c r="C187" s="11">
        <f t="shared" si="9"/>
        <v>8.6152393510394365</v>
      </c>
      <c r="D187" s="27">
        <f t="shared" si="10"/>
        <v>639.44330248354254</v>
      </c>
      <c r="E187" s="11">
        <f>1/('Calc Coeffs'!$C$46+'Calc Coeffs'!$C$42*C187+'Calc Coeffs'!$C$37*D187)</f>
        <v>274.47642683531404</v>
      </c>
      <c r="F187" s="24">
        <f t="shared" si="11"/>
        <v>1.4764268353140437</v>
      </c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</row>
    <row r="188" spans="1:31" x14ac:dyDescent="0.25">
      <c r="A188" s="11">
        <v>3.59375</v>
      </c>
      <c r="B188" s="11">
        <v>5622.2222222222226</v>
      </c>
      <c r="C188" s="11">
        <f t="shared" si="9"/>
        <v>8.6344822779393375</v>
      </c>
      <c r="D188" s="27">
        <f t="shared" si="10"/>
        <v>643.73764573884728</v>
      </c>
      <c r="E188" s="11">
        <f>1/('Calc Coeffs'!$C$46+'Calc Coeffs'!$C$42*C188+'Calc Coeffs'!$C$37*D188)</f>
        <v>274.06438995047961</v>
      </c>
      <c r="F188" s="24">
        <f t="shared" si="11"/>
        <v>1.0643899504796082</v>
      </c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</row>
    <row r="189" spans="1:31" x14ac:dyDescent="0.25">
      <c r="A189" s="11">
        <v>3.61328125</v>
      </c>
      <c r="B189" s="11">
        <v>5732.3943661971825</v>
      </c>
      <c r="C189" s="11">
        <f t="shared" si="9"/>
        <v>8.6538885873834168</v>
      </c>
      <c r="D189" s="27">
        <f t="shared" si="10"/>
        <v>648.08787894013915</v>
      </c>
      <c r="E189" s="11">
        <f>1/('Calc Coeffs'!$C$46+'Calc Coeffs'!$C$42*C189+'Calc Coeffs'!$C$37*D189)</f>
        <v>273.65009519016343</v>
      </c>
      <c r="F189" s="24">
        <f t="shared" si="11"/>
        <v>0.65009519016342665</v>
      </c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25">
      <c r="A190" s="11">
        <v>3.6328125</v>
      </c>
      <c r="B190" s="11">
        <v>5845.7142857142862</v>
      </c>
      <c r="C190" s="11">
        <f t="shared" si="9"/>
        <v>8.6734640710102493</v>
      </c>
      <c r="D190" s="27">
        <f t="shared" si="10"/>
        <v>652.49584637814007</v>
      </c>
      <c r="E190" s="11">
        <f>1/('Calc Coeffs'!$C$46+'Calc Coeffs'!$C$42*C190+'Calc Coeffs'!$C$37*D190)</f>
        <v>273.23344524630096</v>
      </c>
      <c r="F190" s="24">
        <f t="shared" si="11"/>
        <v>0.23344524630095975</v>
      </c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</row>
    <row r="191" spans="1:31" x14ac:dyDescent="0.25">
      <c r="A191" s="11">
        <v>3.65234375</v>
      </c>
      <c r="B191" s="11">
        <v>5962.31884057971</v>
      </c>
      <c r="C191" s="11">
        <f t="shared" si="9"/>
        <v>8.693214751603735</v>
      </c>
      <c r="D191" s="27">
        <f t="shared" si="10"/>
        <v>656.96347496772034</v>
      </c>
      <c r="E191" s="11">
        <f>1/('Calc Coeffs'!$C$46+'Calc Coeffs'!$C$42*C191+'Calc Coeffs'!$C$37*D191)</f>
        <v>272.81433942195451</v>
      </c>
      <c r="F191" s="24">
        <f t="shared" si="11"/>
        <v>-0.18566057804548564</v>
      </c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</row>
    <row r="192" spans="1:31" x14ac:dyDescent="0.25">
      <c r="A192" s="11">
        <v>3.671875</v>
      </c>
      <c r="B192" s="11">
        <v>6082.3529411764712</v>
      </c>
      <c r="C192" s="11">
        <f t="shared" si="9"/>
        <v>8.7131468970002501</v>
      </c>
      <c r="D192" s="27">
        <f t="shared" si="10"/>
        <v>661.49277932167752</v>
      </c>
      <c r="E192" s="11">
        <f>1/('Calc Coeffs'!$C$46+'Calc Coeffs'!$C$42*C192+'Calc Coeffs'!$C$37*D192)</f>
        <v>272.39267342448585</v>
      </c>
      <c r="F192" s="24">
        <f t="shared" si="11"/>
        <v>-0.60732657551415059</v>
      </c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</row>
    <row r="193" spans="1:31" x14ac:dyDescent="0.25">
      <c r="A193" s="11">
        <v>3.69140625</v>
      </c>
      <c r="B193" s="11">
        <v>6205.9701492537306</v>
      </c>
      <c r="C193" s="11">
        <f t="shared" si="9"/>
        <v>8.7332670350150838</v>
      </c>
      <c r="D193" s="27">
        <f t="shared" si="10"/>
        <v>666.08586721300492</v>
      </c>
      <c r="E193" s="11">
        <f>1/('Calc Coeffs'!$C$46+'Calc Coeffs'!$C$42*C193+'Calc Coeffs'!$C$37*D193)</f>
        <v>271.9683391441946</v>
      </c>
      <c r="F193" s="24">
        <f t="shared" si="11"/>
        <v>-1.0316608558053986</v>
      </c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</row>
    <row r="194" spans="1:31" x14ac:dyDescent="0.25">
      <c r="A194" s="11">
        <v>3.7109375</v>
      </c>
      <c r="B194" s="11">
        <v>6333.3333333333339</v>
      </c>
      <c r="C194" s="11">
        <f t="shared" si="9"/>
        <v>8.753581969480468</v>
      </c>
      <c r="D194" s="27">
        <f t="shared" si="10"/>
        <v>670.74494546176913</v>
      </c>
      <c r="E194" s="11">
        <f>1/('Calc Coeffs'!$C$46+'Calc Coeffs'!$C$42*C194+'Calc Coeffs'!$C$37*D194)</f>
        <v>271.54122441712673</v>
      </c>
      <c r="F194" s="24">
        <f t="shared" si="11"/>
        <v>-1.4587755828732725</v>
      </c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</row>
    <row r="195" spans="1:31" x14ac:dyDescent="0.25">
      <c r="A195" s="11">
        <v>3.73046875</v>
      </c>
      <c r="B195" s="11">
        <v>6464.6153846153838</v>
      </c>
      <c r="C195" s="11">
        <f t="shared" si="9"/>
        <v>8.7740987974974001</v>
      </c>
      <c r="D195" s="27">
        <f t="shared" si="10"/>
        <v>675.47232628668144</v>
      </c>
      <c r="E195" s="11">
        <f>1/('Calc Coeffs'!$C$46+'Calc Coeffs'!$C$42*C195+'Calc Coeffs'!$C$37*D195)</f>
        <v>271.11121277061727</v>
      </c>
      <c r="F195" s="24">
        <f t="shared" si="11"/>
        <v>-1.8887872293827286</v>
      </c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</row>
    <row r="196" spans="1:31" x14ac:dyDescent="0.25">
      <c r="A196" s="11">
        <v>3.75</v>
      </c>
      <c r="B196" s="11">
        <v>6600</v>
      </c>
      <c r="C196" s="11">
        <f t="shared" si="9"/>
        <v>8.794824928014517</v>
      </c>
      <c r="D196" s="27">
        <f t="shared" si="10"/>
        <v>680.27043416590652</v>
      </c>
      <c r="E196" s="11">
        <f>1/('Calc Coeffs'!$C$46+'Calc Coeffs'!$C$42*C196+'Calc Coeffs'!$C$37*D196)</f>
        <v>270.67818314998181</v>
      </c>
      <c r="F196" s="24">
        <f t="shared" si="11"/>
        <v>-2.3218168500181946</v>
      </c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</row>
    <row r="197" spans="1:31" x14ac:dyDescent="0.25">
      <c r="A197" s="11">
        <v>3.76953125</v>
      </c>
      <c r="B197" s="11">
        <v>6739.6825396825398</v>
      </c>
      <c r="C197" s="11">
        <f t="shared" ref="C197:C259" si="12">LN(B197)</f>
        <v>8.81576810185976</v>
      </c>
      <c r="D197" s="27">
        <f t="shared" ref="D197:D259" si="13">POWER(C197,3)</f>
        <v>685.14181325668778</v>
      </c>
      <c r="E197" s="11">
        <f>1/('Calc Coeffs'!$C$46+'Calc Coeffs'!$C$42*C197+'Calc Coeffs'!$C$37*D197)</f>
        <v>270.24200962459713</v>
      </c>
      <c r="F197" s="24">
        <f t="shared" ref="F197:F259" si="14">E197-273</f>
        <v>-2.7579903754028692</v>
      </c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</row>
    <row r="198" spans="1:31" x14ac:dyDescent="0.25">
      <c r="A198" s="11">
        <v>3.7890625</v>
      </c>
      <c r="B198" s="11">
        <v>6883.8709677419356</v>
      </c>
      <c r="C198" s="11">
        <f t="shared" si="12"/>
        <v>8.8369364133646435</v>
      </c>
      <c r="D198" s="27">
        <f t="shared" si="13"/>
        <v>690.0891354290635</v>
      </c>
      <c r="E198" s="11">
        <f>1/('Calc Coeffs'!$C$46+'Calc Coeffs'!$C$42*C198+'Calc Coeffs'!$C$37*D198)</f>
        <v>269.80256107142094</v>
      </c>
      <c r="F198" s="24">
        <f t="shared" si="14"/>
        <v>-3.1974389285790608</v>
      </c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</row>
    <row r="199" spans="1:31" x14ac:dyDescent="0.25">
      <c r="A199" s="11">
        <v>3.80859375</v>
      </c>
      <c r="B199" s="11">
        <v>7032.7868852459014</v>
      </c>
      <c r="C199" s="11">
        <f t="shared" si="12"/>
        <v>8.8583383337368424</v>
      </c>
      <c r="D199" s="27">
        <f t="shared" si="13"/>
        <v>695.11520897540004</v>
      </c>
      <c r="E199" s="11">
        <f>1/('Calc Coeffs'!$C$46+'Calc Coeffs'!$C$42*C199+'Calc Coeffs'!$C$37*D199)</f>
        <v>269.35970083378209</v>
      </c>
      <c r="F199" s="24">
        <f t="shared" si="14"/>
        <v>-3.6402991662179147</v>
      </c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</row>
    <row r="200" spans="1:31" x14ac:dyDescent="0.25">
      <c r="A200" s="11">
        <v>3.828125</v>
      </c>
      <c r="B200" s="11">
        <v>7186.666666666667</v>
      </c>
      <c r="C200" s="11">
        <f t="shared" si="12"/>
        <v>8.8799827363548243</v>
      </c>
      <c r="D200" s="27">
        <f t="shared" si="13"/>
        <v>700.22298806479319</v>
      </c>
      <c r="E200" s="11">
        <f>1/('Calc Coeffs'!$C$46+'Calc Coeffs'!$C$42*C200+'Calc Coeffs'!$C$37*D200)</f>
        <v>268.91328635302591</v>
      </c>
      <c r="F200" s="24">
        <f t="shared" si="14"/>
        <v>-4.0867136469740899</v>
      </c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</row>
    <row r="201" spans="1:31" x14ac:dyDescent="0.25">
      <c r="A201" s="11">
        <v>3.84765625</v>
      </c>
      <c r="B201" s="11">
        <v>7345.7627118644068</v>
      </c>
      <c r="C201" s="11">
        <f t="shared" si="12"/>
        <v>8.9018789241786767</v>
      </c>
      <c r="D201" s="27">
        <f t="shared" si="13"/>
        <v>705.41558301971918</v>
      </c>
      <c r="E201" s="11">
        <f>1/('Calc Coeffs'!$C$46+'Calc Coeffs'!$C$42*C201+'Calc Coeffs'!$C$37*D201)</f>
        <v>268.46316877032086</v>
      </c>
      <c r="F201" s="24">
        <f t="shared" si="14"/>
        <v>-4.5368312296791373</v>
      </c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</row>
    <row r="202" spans="1:31" x14ac:dyDescent="0.25">
      <c r="A202" s="11">
        <v>3.8671875</v>
      </c>
      <c r="B202" s="11">
        <v>7510.3448275862074</v>
      </c>
      <c r="C202" s="11">
        <f t="shared" si="12"/>
        <v>8.924036659494524</v>
      </c>
      <c r="D202" s="27">
        <f t="shared" si="13"/>
        <v>710.69627150181896</v>
      </c>
      <c r="E202" s="11">
        <f>1/('Calc Coeffs'!$C$46+'Calc Coeffs'!$C$42*C202+'Calc Coeffs'!$C$37*D202)</f>
        <v>268.00919249561821</v>
      </c>
      <c r="F202" s="24">
        <f t="shared" si="14"/>
        <v>-4.9908075043817917</v>
      </c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</row>
    <row r="203" spans="1:31" x14ac:dyDescent="0.25">
      <c r="A203" s="11">
        <v>3.88671875</v>
      </c>
      <c r="B203" s="11">
        <v>7680.7017543859647</v>
      </c>
      <c r="C203" s="11">
        <f t="shared" si="12"/>
        <v>8.946466196236349</v>
      </c>
      <c r="D203" s="27">
        <f t="shared" si="13"/>
        <v>716.06851070453592</v>
      </c>
      <c r="E203" s="11">
        <f>1/('Calc Coeffs'!$C$46+'Calc Coeffs'!$C$42*C203+'Calc Coeffs'!$C$37*D203)</f>
        <v>267.55119474039356</v>
      </c>
      <c r="F203" s="24">
        <f t="shared" si="14"/>
        <v>-5.4488052596064449</v>
      </c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</row>
    <row r="204" spans="1:31" x14ac:dyDescent="0.25">
      <c r="A204" s="11">
        <v>3.90625</v>
      </c>
      <c r="B204" s="11">
        <v>7857.1428571428578</v>
      </c>
      <c r="C204" s="11">
        <f t="shared" si="12"/>
        <v>8.9691783151592954</v>
      </c>
      <c r="D204" s="27">
        <f t="shared" si="13"/>
        <v>721.53595066276341</v>
      </c>
      <c r="E204" s="11">
        <f>1/('Calc Coeffs'!$C$46+'Calc Coeffs'!$C$42*C204+'Calc Coeffs'!$C$37*D204)</f>
        <v>267.0890050103929</v>
      </c>
      <c r="F204" s="24">
        <f t="shared" si="14"/>
        <v>-5.9109949896071043</v>
      </c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</row>
    <row r="205" spans="1:31" x14ac:dyDescent="0.25">
      <c r="A205" s="11">
        <v>3.92578125</v>
      </c>
      <c r="B205" s="11">
        <v>8040</v>
      </c>
      <c r="C205" s="11">
        <f t="shared" si="12"/>
        <v>8.9921843621730115</v>
      </c>
      <c r="D205" s="27">
        <f t="shared" si="13"/>
        <v>727.10244880388518</v>
      </c>
      <c r="E205" s="11">
        <f>1/('Calc Coeffs'!$C$46+'Calc Coeffs'!$C$42*C205+'Calc Coeffs'!$C$37*D205)</f>
        <v>266.62244455413577</v>
      </c>
      <c r="F205" s="24">
        <f t="shared" si="14"/>
        <v>-6.3775554458642318</v>
      </c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</row>
    <row r="206" spans="1:31" x14ac:dyDescent="0.25">
      <c r="A206" s="11">
        <v>3.9453125</v>
      </c>
      <c r="B206" s="11">
        <v>8229.6296296296296</v>
      </c>
      <c r="C206" s="11">
        <f t="shared" si="12"/>
        <v>9.0154962901833375</v>
      </c>
      <c r="D206" s="27">
        <f t="shared" si="13"/>
        <v>732.7720858810078</v>
      </c>
      <c r="E206" s="11">
        <f>1/('Calc Coeffs'!$C$46+'Calc Coeffs'!$C$42*C206+'Calc Coeffs'!$C$37*D206)</f>
        <v>266.15132576239296</v>
      </c>
      <c r="F206" s="24">
        <f t="shared" si="14"/>
        <v>-6.8486742376070424</v>
      </c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</row>
    <row r="207" spans="1:31" x14ac:dyDescent="0.25">
      <c r="A207" s="11">
        <v>3.96484375</v>
      </c>
      <c r="B207" s="11">
        <v>8426.4150943396235</v>
      </c>
      <c r="C207" s="11">
        <f t="shared" si="12"/>
        <v>9.0391267048360735</v>
      </c>
      <c r="D207" s="27">
        <f t="shared" si="13"/>
        <v>738.54918344804628</v>
      </c>
      <c r="E207" s="11">
        <f>1/('Calc Coeffs'!$C$46+'Calc Coeffs'!$C$42*C207+'Calc Coeffs'!$C$37*D207)</f>
        <v>265.67545151324265</v>
      </c>
      <c r="F207" s="24">
        <f t="shared" si="14"/>
        <v>-7.3245484867573509</v>
      </c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</row>
    <row r="208" spans="1:31" x14ac:dyDescent="0.25">
      <c r="A208" s="11">
        <v>3.984375</v>
      </c>
      <c r="B208" s="11">
        <v>8630.7692307692305</v>
      </c>
      <c r="C208" s="11">
        <f t="shared" si="12"/>
        <v>9.063088914609196</v>
      </c>
      <c r="D208" s="27">
        <f t="shared" si="13"/>
        <v>744.43832305819308</v>
      </c>
      <c r="E208" s="11">
        <f>1/('Calc Coeffs'!$C$46+'Calc Coeffs'!$C$42*C208+'Calc Coeffs'!$C$37*D208)</f>
        <v>265.19461445660187</v>
      </c>
      <c r="F208" s="24">
        <f t="shared" si="14"/>
        <v>-7.8053855433981312</v>
      </c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</row>
    <row r="209" spans="1:31" x14ac:dyDescent="0.25">
      <c r="A209" s="11">
        <v>4.00390625</v>
      </c>
      <c r="B209" s="11">
        <v>8843.1372549019616</v>
      </c>
      <c r="C209" s="11">
        <f t="shared" si="12"/>
        <v>9.0873969857604902</v>
      </c>
      <c r="D209" s="27">
        <f t="shared" si="13"/>
        <v>750.44436739259083</v>
      </c>
      <c r="E209" s="11">
        <f>1/('Calc Coeffs'!$C$46+'Calc Coeffs'!$C$42*C209+'Calc Coeffs'!$C$37*D209)</f>
        <v>264.70859623131491</v>
      </c>
      <c r="F209" s="24">
        <f t="shared" si="14"/>
        <v>-8.2914037686850861</v>
      </c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</row>
    <row r="210" spans="1:31" x14ac:dyDescent="0.25">
      <c r="A210" s="11">
        <v>4.0234375</v>
      </c>
      <c r="B210" s="11">
        <v>9064</v>
      </c>
      <c r="C210" s="11">
        <f t="shared" si="12"/>
        <v>9.1120658027078427</v>
      </c>
      <c r="D210" s="27">
        <f t="shared" si="13"/>
        <v>756.57248355543538</v>
      </c>
      <c r="E210" s="11">
        <f>1/('Calc Coeffs'!$C$46+'Calc Coeffs'!$C$42*C210+'Calc Coeffs'!$C$37*D210)</f>
        <v>264.21716660693988</v>
      </c>
      <c r="F210" s="24">
        <f t="shared" si="14"/>
        <v>-8.7828333930601161</v>
      </c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</row>
    <row r="211" spans="1:31" x14ac:dyDescent="0.25">
      <c r="A211" s="11">
        <v>4.04296875</v>
      </c>
      <c r="B211" s="11">
        <v>9293.8775510204086</v>
      </c>
      <c r="C211" s="11">
        <f t="shared" si="12"/>
        <v>9.1371111345011489</v>
      </c>
      <c r="D211" s="27">
        <f t="shared" si="13"/>
        <v>762.82816880602024</v>
      </c>
      <c r="E211" s="11">
        <f>1/('Calc Coeffs'!$C$46+'Calc Coeffs'!$C$42*C211+'Calc Coeffs'!$C$37*D211)</f>
        <v>263.72008254128269</v>
      </c>
      <c r="F211" s="24">
        <f t="shared" si="14"/>
        <v>-9.279917458717307</v>
      </c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</row>
    <row r="212" spans="1:31" x14ac:dyDescent="0.25">
      <c r="A212" s="11">
        <v>4.0625</v>
      </c>
      <c r="B212" s="11">
        <v>9533.3333333333339</v>
      </c>
      <c r="C212" s="11">
        <f t="shared" si="12"/>
        <v>9.162549708139835</v>
      </c>
      <c r="D212" s="27">
        <f t="shared" si="13"/>
        <v>769.21727903826763</v>
      </c>
      <c r="E212" s="11">
        <f>1/('Calc Coeffs'!$C$46+'Calc Coeffs'!$C$42*C212+'Calc Coeffs'!$C$37*D212)</f>
        <v>263.21708714345738</v>
      </c>
      <c r="F212" s="24">
        <f t="shared" si="14"/>
        <v>-9.7829128565426231</v>
      </c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</row>
    <row r="213" spans="1:31" x14ac:dyDescent="0.25">
      <c r="A213" s="11">
        <v>4.08203125</v>
      </c>
      <c r="B213" s="11">
        <v>9782.978723404256</v>
      </c>
      <c r="C213" s="11">
        <f t="shared" si="12"/>
        <v>9.1883992896011595</v>
      </c>
      <c r="D213" s="27">
        <f t="shared" si="13"/>
        <v>775.74606036524017</v>
      </c>
      <c r="E213" s="11">
        <f>1/('Calc Coeffs'!$C$46+'Calc Coeffs'!$C$42*C213+'Calc Coeffs'!$C$37*D213)</f>
        <v>262.70790853077591</v>
      </c>
      <c r="F213" s="24">
        <f t="shared" si="14"/>
        <v>-10.29209146922409</v>
      </c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</row>
    <row r="214" spans="1:31" x14ac:dyDescent="0.25">
      <c r="A214" s="11">
        <v>4.1015625</v>
      </c>
      <c r="B214" s="11">
        <v>10043.478260869566</v>
      </c>
      <c r="C214" s="11">
        <f t="shared" si="12"/>
        <v>9.2146787735747804</v>
      </c>
      <c r="D214" s="27">
        <f t="shared" si="13"/>
        <v>782.4211842213557</v>
      </c>
      <c r="E214" s="11">
        <f>1/('Calc Coeffs'!$C$46+'Calc Coeffs'!$C$42*C214+'Calc Coeffs'!$C$37*D214)</f>
        <v>262.19225856603572</v>
      </c>
      <c r="F214" s="24">
        <f t="shared" si="14"/>
        <v>-10.807741433964281</v>
      </c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</row>
    <row r="215" spans="1:31" x14ac:dyDescent="0.25">
      <c r="A215" s="11">
        <v>4.12109375</v>
      </c>
      <c r="B215" s="11">
        <v>10315.555555555555</v>
      </c>
      <c r="C215" s="11">
        <f t="shared" si="12"/>
        <v>9.241408283052154</v>
      </c>
      <c r="D215" s="27">
        <f t="shared" si="13"/>
        <v>789.2497864601329</v>
      </c>
      <c r="E215" s="11">
        <f>1/('Calc Coeffs'!$C$46+'Calc Coeffs'!$C$42*C215+'Calc Coeffs'!$C$37*D215)</f>
        <v>261.66983145975041</v>
      </c>
      <c r="F215" s="24">
        <f t="shared" si="14"/>
        <v>-11.330168540249588</v>
      </c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</row>
    <row r="216" spans="1:31" x14ac:dyDescent="0.25">
      <c r="A216" s="11">
        <v>4.140625</v>
      </c>
      <c r="B216" s="11">
        <v>10600</v>
      </c>
      <c r="C216" s="11">
        <f t="shared" si="12"/>
        <v>9.2686092801001578</v>
      </c>
      <c r="D216" s="27">
        <f t="shared" si="13"/>
        <v>796.23951100243892</v>
      </c>
      <c r="E216" s="11">
        <f>1/('Calc Coeffs'!$C$46+'Calc Coeffs'!$C$42*C216+'Calc Coeffs'!$C$37*D216)</f>
        <v>261.14030221947371</v>
      </c>
      <c r="F216" s="24">
        <f t="shared" si="14"/>
        <v>-11.85969778052629</v>
      </c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</row>
    <row r="217" spans="1:31" x14ac:dyDescent="0.25">
      <c r="A217" s="11">
        <v>4.16015625</v>
      </c>
      <c r="B217" s="11">
        <v>10897.674418604651</v>
      </c>
      <c r="C217" s="11">
        <f t="shared" si="12"/>
        <v>9.2963046893622696</v>
      </c>
      <c r="D217" s="27">
        <f t="shared" si="13"/>
        <v>803.3985586818153</v>
      </c>
      <c r="E217" s="11">
        <f>1/('Calc Coeffs'!$C$46+'Calc Coeffs'!$C$42*C217+'Calc Coeffs'!$C$37*D217)</f>
        <v>260.60332492555108</v>
      </c>
      <c r="F217" s="24">
        <f t="shared" si="14"/>
        <v>-12.396675074448922</v>
      </c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</row>
    <row r="218" spans="1:31" x14ac:dyDescent="0.25">
      <c r="A218" s="11">
        <v>4.1796875</v>
      </c>
      <c r="B218" s="11">
        <v>11209.523809523809</v>
      </c>
      <c r="C218" s="11">
        <f t="shared" si="12"/>
        <v>9.3245190360848902</v>
      </c>
      <c r="D218" s="27">
        <f t="shared" si="13"/>
        <v>810.73574204271915</v>
      </c>
      <c r="E218" s="11">
        <f>1/('Calc Coeffs'!$C$46+'Calc Coeffs'!$C$42*C218+'Calc Coeffs'!$C$37*D218)</f>
        <v>260.05853080928756</v>
      </c>
      <c r="F218" s="24">
        <f t="shared" si="14"/>
        <v>-12.941469190712439</v>
      </c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</row>
    <row r="219" spans="1:31" x14ac:dyDescent="0.25">
      <c r="A219" s="11">
        <v>4.19921875</v>
      </c>
      <c r="B219" s="11">
        <v>11536.585365853658</v>
      </c>
      <c r="C219" s="11">
        <f t="shared" si="12"/>
        <v>9.3532786007697624</v>
      </c>
      <c r="D219" s="27">
        <f t="shared" si="13"/>
        <v>818.26054697833138</v>
      </c>
      <c r="E219" s="11">
        <f>1/('Calc Coeffs'!$C$46+'Calc Coeffs'!$C$42*C219+'Calc Coeffs'!$C$37*D219)</f>
        <v>259.5055261055407</v>
      </c>
      <c r="F219" s="24">
        <f t="shared" si="14"/>
        <v>-13.494473894459304</v>
      </c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</row>
    <row r="220" spans="1:31" x14ac:dyDescent="0.25">
      <c r="A220" s="11">
        <v>4.21875</v>
      </c>
      <c r="B220" s="11">
        <v>11880</v>
      </c>
      <c r="C220" s="11">
        <f t="shared" si="12"/>
        <v>9.3826115929166356</v>
      </c>
      <c r="D220" s="27">
        <f t="shared" si="13"/>
        <v>825.98320225180555</v>
      </c>
      <c r="E220" s="11">
        <f>1/('Calc Coeffs'!$C$46+'Calc Coeffs'!$C$42*C220+'Calc Coeffs'!$C$37*D220)</f>
        <v>258.94388964699846</v>
      </c>
      <c r="F220" s="24">
        <f t="shared" si="14"/>
        <v>-14.056110353001543</v>
      </c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</row>
    <row r="221" spans="1:31" x14ac:dyDescent="0.25">
      <c r="A221" s="11">
        <v>4.23828125</v>
      </c>
      <c r="B221" s="11">
        <v>12241.025641025641</v>
      </c>
      <c r="C221" s="11">
        <f t="shared" si="12"/>
        <v>9.4125483467572195</v>
      </c>
      <c r="D221" s="27">
        <f t="shared" si="13"/>
        <v>833.91475813465775</v>
      </c>
      <c r="E221" s="11">
        <f>1/('Calc Coeffs'!$C$46+'Calc Coeffs'!$C$42*C221+'Calc Coeffs'!$C$37*D221)</f>
        <v>258.37317016169891</v>
      </c>
      <c r="F221" s="24">
        <f t="shared" si="14"/>
        <v>-14.626829838301092</v>
      </c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</row>
    <row r="222" spans="1:31" x14ac:dyDescent="0.25">
      <c r="A222" s="11">
        <v>4.2578125</v>
      </c>
      <c r="B222" s="11">
        <v>12621.052631578947</v>
      </c>
      <c r="C222" s="11">
        <f t="shared" si="12"/>
        <v>9.4431215424091111</v>
      </c>
      <c r="D222" s="27">
        <f t="shared" si="13"/>
        <v>842.06717562614699</v>
      </c>
      <c r="E222" s="11">
        <f>1/('Calc Coeffs'!$C$46+'Calc Coeffs'!$C$42*C222+'Calc Coeffs'!$C$37*D222)</f>
        <v>257.79288322848492</v>
      </c>
      <c r="F222" s="24">
        <f t="shared" si="14"/>
        <v>-15.207116771515075</v>
      </c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</row>
    <row r="223" spans="1:31" x14ac:dyDescent="0.25">
      <c r="A223" s="11">
        <v>4.27734375</v>
      </c>
      <c r="B223" s="11">
        <v>13021.621621621622</v>
      </c>
      <c r="C223" s="11">
        <f t="shared" si="12"/>
        <v>9.474366456518684</v>
      </c>
      <c r="D223" s="27">
        <f t="shared" si="13"/>
        <v>850.45342799789717</v>
      </c>
      <c r="E223" s="11">
        <f>1/('Calc Coeffs'!$C$46+'Calc Coeffs'!$C$42*C223+'Calc Coeffs'!$C$37*D223)</f>
        <v>257.20250783677795</v>
      </c>
      <c r="F223" s="24">
        <f t="shared" si="14"/>
        <v>-15.797492163222046</v>
      </c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</row>
    <row r="224" spans="1:31" x14ac:dyDescent="0.25">
      <c r="A224" s="11">
        <v>4.296875</v>
      </c>
      <c r="B224" s="11">
        <v>13444.444444444445</v>
      </c>
      <c r="C224" s="11">
        <f t="shared" si="12"/>
        <v>9.5063212472426581</v>
      </c>
      <c r="D224" s="27">
        <f t="shared" si="13"/>
        <v>859.08761675128619</v>
      </c>
      <c r="E224" s="11">
        <f>1/('Calc Coeffs'!$C$46+'Calc Coeffs'!$C$42*C224+'Calc Coeffs'!$C$37*D224)</f>
        <v>256.60148248695492</v>
      </c>
      <c r="F224" s="24">
        <f t="shared" si="14"/>
        <v>-16.398517513045078</v>
      </c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</row>
    <row r="225" spans="1:31" x14ac:dyDescent="0.25">
      <c r="A225" s="11">
        <v>4.31640625</v>
      </c>
      <c r="B225" s="11">
        <v>13891.428571428572</v>
      </c>
      <c r="C225" s="11">
        <f t="shared" si="12"/>
        <v>9.5390272793747464</v>
      </c>
      <c r="D225" s="27">
        <f t="shared" si="13"/>
        <v>867.98510449753417</v>
      </c>
      <c r="E225" s="11">
        <f>1/('Calc Coeffs'!$C$46+'Calc Coeffs'!$C$42*C225+'Calc Coeffs'!$C$37*D225)</f>
        <v>255.98920075526979</v>
      </c>
      <c r="F225" s="24">
        <f t="shared" si="14"/>
        <v>-17.010799244730208</v>
      </c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</row>
    <row r="226" spans="1:31" x14ac:dyDescent="0.25">
      <c r="A226" s="11">
        <v>4.3359375</v>
      </c>
      <c r="B226" s="11">
        <v>14364.705882352942</v>
      </c>
      <c r="C226" s="11">
        <f t="shared" si="12"/>
        <v>9.5725294966025256</v>
      </c>
      <c r="D226" s="27">
        <f t="shared" si="13"/>
        <v>877.16266779307898</v>
      </c>
      <c r="E226" s="11">
        <f>1/('Calc Coeffs'!$C$46+'Calc Coeffs'!$C$42*C226+'Calc Coeffs'!$C$37*D226)</f>
        <v>255.36500623210273</v>
      </c>
      <c r="F226" s="24">
        <f t="shared" si="14"/>
        <v>-17.634993767897271</v>
      </c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</row>
    <row r="227" spans="1:31" x14ac:dyDescent="0.25">
      <c r="A227" s="11">
        <v>4.35546875</v>
      </c>
      <c r="B227" s="11">
        <v>14866.666666666668</v>
      </c>
      <c r="C227" s="11">
        <f t="shared" si="12"/>
        <v>9.6068768493400452</v>
      </c>
      <c r="D227" s="27">
        <f t="shared" si="13"/>
        <v>886.63867361318626</v>
      </c>
      <c r="E227" s="11">
        <f>1/('Calc Coeffs'!$C$46+'Calc Coeffs'!$C$42*C227+'Calc Coeffs'!$C$37*D227)</f>
        <v>254.72818672359554</v>
      </c>
      <c r="F227" s="24">
        <f t="shared" si="14"/>
        <v>-18.271813276404458</v>
      </c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</row>
    <row r="228" spans="1:31" x14ac:dyDescent="0.25">
      <c r="A228" s="11">
        <v>4.375</v>
      </c>
      <c r="B228" s="11">
        <v>15400</v>
      </c>
      <c r="C228" s="11">
        <f t="shared" si="12"/>
        <v>9.6421227884017213</v>
      </c>
      <c r="D228" s="27">
        <f t="shared" si="13"/>
        <v>896.43328396092454</v>
      </c>
      <c r="E228" s="11">
        <f>1/('Calc Coeffs'!$C$46+'Calc Coeffs'!$C$42*C228+'Calc Coeffs'!$C$37*D228)</f>
        <v>254.07796758347001</v>
      </c>
      <c r="F228" s="24">
        <f t="shared" si="14"/>
        <v>-18.922032416529987</v>
      </c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</row>
    <row r="229" spans="1:31" x14ac:dyDescent="0.25">
      <c r="A229" s="11">
        <v>4.39453125</v>
      </c>
      <c r="B229" s="11">
        <v>15967.741935483871</v>
      </c>
      <c r="C229" s="11">
        <f t="shared" si="12"/>
        <v>9.6783258370656817</v>
      </c>
      <c r="D229" s="27">
        <f t="shared" si="13"/>
        <v>906.56869413443496</v>
      </c>
      <c r="E229" s="11">
        <f>1/('Calc Coeffs'!$C$46+'Calc Coeffs'!$C$42*C229+'Calc Coeffs'!$C$37*D229)</f>
        <v>253.41350401275076</v>
      </c>
      <c r="F229" s="24">
        <f t="shared" si="14"/>
        <v>-19.586495987249236</v>
      </c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</row>
    <row r="230" spans="1:31" x14ac:dyDescent="0.25">
      <c r="A230" s="11">
        <v>4.4140625</v>
      </c>
      <c r="B230" s="11">
        <v>16573.333333333336</v>
      </c>
      <c r="C230" s="11">
        <f t="shared" si="12"/>
        <v>9.7155502569565382</v>
      </c>
      <c r="D230" s="27">
        <f t="shared" si="13"/>
        <v>917.06941147663747</v>
      </c>
      <c r="E230" s="11">
        <f>1/('Calc Coeffs'!$C$46+'Calc Coeffs'!$C$42*C230+'Calc Coeffs'!$C$37*D230)</f>
        <v>252.73387212852373</v>
      </c>
      <c r="F230" s="24">
        <f t="shared" si="14"/>
        <v>-20.266127871476272</v>
      </c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</row>
    <row r="231" spans="1:31" x14ac:dyDescent="0.25">
      <c r="A231" s="11">
        <v>4.43359375</v>
      </c>
      <c r="B231" s="11">
        <v>17220.689655172417</v>
      </c>
      <c r="C231" s="11">
        <f t="shared" si="12"/>
        <v>9.7538668268413353</v>
      </c>
      <c r="D231" s="27">
        <f t="shared" si="13"/>
        <v>927.96258309386371</v>
      </c>
      <c r="E231" s="11">
        <f>1/('Calc Coeffs'!$C$46+'Calc Coeffs'!$C$42*C231+'Calc Coeffs'!$C$37*D231)</f>
        <v>252.0380585565081</v>
      </c>
      <c r="F231" s="24">
        <f t="shared" si="14"/>
        <v>-20.961941443491895</v>
      </c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</row>
    <row r="232" spans="1:31" x14ac:dyDescent="0.25">
      <c r="A232" s="11">
        <v>4.453125</v>
      </c>
      <c r="B232" s="11">
        <v>17914.285714285717</v>
      </c>
      <c r="C232" s="11">
        <f t="shared" si="12"/>
        <v>9.7933537581256438</v>
      </c>
      <c r="D232" s="27">
        <f t="shared" si="13"/>
        <v>939.27838316999214</v>
      </c>
      <c r="E232" s="11">
        <f>1/('Calc Coeffs'!$C$46+'Calc Coeffs'!$C$42*C232+'Calc Coeffs'!$C$37*D232)</f>
        <v>251.32494824305309</v>
      </c>
      <c r="F232" s="24">
        <f t="shared" si="14"/>
        <v>-21.675051756946914</v>
      </c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</row>
    <row r="233" spans="1:31" x14ac:dyDescent="0.25">
      <c r="A233" s="11">
        <v>4.47265625</v>
      </c>
      <c r="B233" s="11">
        <v>18659.259259259259</v>
      </c>
      <c r="C233" s="11">
        <f t="shared" si="12"/>
        <v>9.8340977768963178</v>
      </c>
      <c r="D233" s="27">
        <f t="shared" si="13"/>
        <v>951.05047328007811</v>
      </c>
      <c r="E233" s="11">
        <f>1/('Calc Coeffs'!$C$46+'Calc Coeffs'!$C$42*C233+'Calc Coeffs'!$C$37*D233)</f>
        <v>250.59331010605592</v>
      </c>
      <c r="F233" s="24">
        <f t="shared" si="14"/>
        <v>-22.406689893944076</v>
      </c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</row>
    <row r="234" spans="1:31" x14ac:dyDescent="0.25">
      <c r="A234" s="11">
        <v>4.4921875</v>
      </c>
      <c r="B234" s="11">
        <v>19461.538461538461</v>
      </c>
      <c r="C234" s="11">
        <f t="shared" si="12"/>
        <v>9.8761954102481209</v>
      </c>
      <c r="D234" s="27">
        <f t="shared" si="13"/>
        <v>963.31655274343166</v>
      </c>
      <c r="E234" s="11">
        <f>1/('Calc Coeffs'!$C$46+'Calc Coeffs'!$C$42*C234+'Calc Coeffs'!$C$37*D234)</f>
        <v>249.84178004556236</v>
      </c>
      <c r="F234" s="24">
        <f t="shared" si="14"/>
        <v>-23.158219954437641</v>
      </c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</row>
    <row r="235" spans="1:31" x14ac:dyDescent="0.25">
      <c r="A235" s="11">
        <v>4.51171875</v>
      </c>
      <c r="B235" s="11">
        <v>20328</v>
      </c>
      <c r="C235" s="11">
        <f t="shared" si="12"/>
        <v>9.9197545250000001</v>
      </c>
      <c r="D235" s="27">
        <f t="shared" si="13"/>
        <v>976.11902086014265</v>
      </c>
      <c r="E235" s="11">
        <f>1/('Calc Coeffs'!$C$46+'Calc Coeffs'!$C$42*C235+'Calc Coeffs'!$C$37*D235)</f>
        <v>249.06884070557379</v>
      </c>
      <c r="F235" s="24">
        <f t="shared" si="14"/>
        <v>-23.931159294426209</v>
      </c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</row>
    <row r="236" spans="1:31" x14ac:dyDescent="0.25">
      <c r="A236" s="11">
        <v>4.53125</v>
      </c>
      <c r="B236" s="11">
        <v>21266.666666666668</v>
      </c>
      <c r="C236" s="11">
        <f t="shared" si="12"/>
        <v>9.9648961806647716</v>
      </c>
      <c r="D236" s="27">
        <f t="shared" si="13"/>
        <v>989.50577928572011</v>
      </c>
      <c r="E236" s="11">
        <f>1/('Calc Coeffs'!$C$46+'Calc Coeffs'!$C$42*C236+'Calc Coeffs'!$C$37*D236)</f>
        <v>248.27279720780126</v>
      </c>
      <c r="F236" s="24">
        <f t="shared" si="14"/>
        <v>-24.727202792198739</v>
      </c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</row>
    <row r="237" spans="1:31" x14ac:dyDescent="0.25">
      <c r="A237" s="11">
        <v>4.55078125</v>
      </c>
      <c r="B237" s="11">
        <v>22286.956521739132</v>
      </c>
      <c r="C237" s="11">
        <f t="shared" si="12"/>
        <v>10.011756876982957</v>
      </c>
      <c r="D237" s="27">
        <f t="shared" si="13"/>
        <v>1003.5312114446633</v>
      </c>
      <c r="E237" s="11">
        <f>1/('Calc Coeffs'!$C$46+'Calc Coeffs'!$C$42*C237+'Calc Coeffs'!$C$37*D237)</f>
        <v>247.45174785007248</v>
      </c>
      <c r="F237" s="24">
        <f t="shared" si="14"/>
        <v>-25.548252149927521</v>
      </c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</row>
    <row r="238" spans="1:31" x14ac:dyDescent="0.25">
      <c r="A238" s="11">
        <v>4.5703125</v>
      </c>
      <c r="B238" s="11">
        <v>23400</v>
      </c>
      <c r="C238" s="11">
        <f t="shared" si="12"/>
        <v>10.060491301345794</v>
      </c>
      <c r="D238" s="27">
        <f t="shared" si="13"/>
        <v>1018.2573876795142</v>
      </c>
      <c r="E238" s="11">
        <f>1/('Calc Coeffs'!$C$46+'Calc Coeffs'!$C$42*C238+'Calc Coeffs'!$C$37*D238)</f>
        <v>246.60354845423191</v>
      </c>
      <c r="F238" s="24">
        <f t="shared" si="14"/>
        <v>-26.396451545768087</v>
      </c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</row>
    <row r="239" spans="1:31" x14ac:dyDescent="0.25">
      <c r="A239" s="11">
        <v>4.58984375</v>
      </c>
      <c r="B239" s="11">
        <v>24619.047619047618</v>
      </c>
      <c r="C239" s="11">
        <f t="shared" si="12"/>
        <v>10.111275715767142</v>
      </c>
      <c r="D239" s="27">
        <f t="shared" si="13"/>
        <v>1033.7555611253447</v>
      </c>
      <c r="E239" s="11">
        <f>1/('Calc Coeffs'!$C$46+'Calc Coeffs'!$C$42*C239+'Calc Coeffs'!$C$37*D239)</f>
        <v>245.72576862770717</v>
      </c>
      <c r="F239" s="24">
        <f t="shared" si="14"/>
        <v>-27.274231372292832</v>
      </c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</row>
    <row r="240" spans="1:31" x14ac:dyDescent="0.25">
      <c r="A240" s="11">
        <v>4.609375</v>
      </c>
      <c r="B240" s="11">
        <v>25960</v>
      </c>
      <c r="C240" s="11">
        <f t="shared" si="12"/>
        <v>10.164312170818027</v>
      </c>
      <c r="D240" s="27">
        <f t="shared" si="13"/>
        <v>1050.1080421101913</v>
      </c>
      <c r="E240" s="11">
        <f>1/('Calc Coeffs'!$C$46+'Calc Coeffs'!$C$42*C240+'Calc Coeffs'!$C$37*D240)</f>
        <v>244.81563762058997</v>
      </c>
      <c r="F240" s="24">
        <f t="shared" si="14"/>
        <v>-28.184362379410032</v>
      </c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</row>
    <row r="241" spans="1:31" x14ac:dyDescent="0.25">
      <c r="A241" s="11">
        <v>4.62890625</v>
      </c>
      <c r="B241" s="11">
        <v>27442.105263157893</v>
      </c>
      <c r="C241" s="11">
        <f t="shared" si="12"/>
        <v>10.219833801315097</v>
      </c>
      <c r="D241" s="27">
        <f t="shared" si="13"/>
        <v>1067.4105712867256</v>
      </c>
      <c r="E241" s="11">
        <f>1/('Calc Coeffs'!$C$46+'Calc Coeffs'!$C$42*C241+'Calc Coeffs'!$C$37*D241)</f>
        <v>243.86997664249145</v>
      </c>
      <c r="F241" s="24">
        <f t="shared" si="14"/>
        <v>-29.130023357508549</v>
      </c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</row>
    <row r="242" spans="1:31" x14ac:dyDescent="0.25">
      <c r="A242" s="11">
        <v>4.6484375</v>
      </c>
      <c r="B242" s="11">
        <v>29088.888888888891</v>
      </c>
      <c r="C242" s="11">
        <f t="shared" si="12"/>
        <v>10.278111555121717</v>
      </c>
      <c r="D242" s="27">
        <f t="shared" si="13"/>
        <v>1085.7753584759398</v>
      </c>
      <c r="E242" s="11">
        <f>1/('Calc Coeffs'!$C$46+'Calc Coeffs'!$C$42*C242+'Calc Coeffs'!$C$37*D242)</f>
        <v>242.88511333765032</v>
      </c>
      <c r="F242" s="24">
        <f t="shared" si="14"/>
        <v>-30.114886662349676</v>
      </c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</row>
    <row r="243" spans="1:31" x14ac:dyDescent="0.25">
      <c r="A243" s="11">
        <v>4.66796875</v>
      </c>
      <c r="B243" s="11">
        <v>30929.411764705885</v>
      </c>
      <c r="C243" s="11">
        <f t="shared" si="12"/>
        <v>10.339462847221702</v>
      </c>
      <c r="D243" s="27">
        <f t="shared" si="13"/>
        <v>1105.3350229153916</v>
      </c>
      <c r="E243" s="11">
        <f>1/('Calc Coeffs'!$C$46+'Calc Coeffs'!$C$42*C243+'Calc Coeffs'!$C$37*D243)</f>
        <v>241.85677242610583</v>
      </c>
      <c r="F243" s="24">
        <f t="shared" si="14"/>
        <v>-31.143227573894166</v>
      </c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</row>
    <row r="244" spans="1:31" x14ac:dyDescent="0.25">
      <c r="A244" s="11">
        <v>4.6875</v>
      </c>
      <c r="B244" s="11">
        <v>33000</v>
      </c>
      <c r="C244" s="11">
        <f t="shared" si="12"/>
        <v>10.404262840448617</v>
      </c>
      <c r="D244" s="27">
        <f t="shared" si="13"/>
        <v>1126.2477735066618</v>
      </c>
      <c r="E244" s="11">
        <f>1/('Calc Coeffs'!$C$46+'Calc Coeffs'!$C$42*C244+'Calc Coeffs'!$C$37*D244)</f>
        <v>240.77993402065741</v>
      </c>
      <c r="F244" s="24">
        <f t="shared" si="14"/>
        <v>-32.220065979342593</v>
      </c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</row>
    <row r="245" spans="1:31" x14ac:dyDescent="0.25">
      <c r="A245" s="11">
        <v>4.70703125</v>
      </c>
      <c r="B245" s="11">
        <v>35346.666666666672</v>
      </c>
      <c r="C245" s="11">
        <f t="shared" si="12"/>
        <v>10.472959371734852</v>
      </c>
      <c r="D245" s="27">
        <f t="shared" si="13"/>
        <v>1148.7043250899892</v>
      </c>
      <c r="E245" s="11">
        <f>1/('Calc Coeffs'!$C$46+'Calc Coeffs'!$C$42*C245+'Calc Coeffs'!$C$37*D245)</f>
        <v>239.64864736108825</v>
      </c>
      <c r="F245" s="24">
        <f t="shared" si="14"/>
        <v>-33.351352638911749</v>
      </c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</row>
    <row r="246" spans="1:31" x14ac:dyDescent="0.25">
      <c r="A246" s="11">
        <v>4.7265625</v>
      </c>
      <c r="B246" s="11">
        <v>38028.571428571435</v>
      </c>
      <c r="C246" s="11">
        <f t="shared" si="12"/>
        <v>10.546093035887836</v>
      </c>
      <c r="D246" s="27">
        <f t="shared" si="13"/>
        <v>1172.9372934383455</v>
      </c>
      <c r="E246" s="11">
        <f>1/('Calc Coeffs'!$C$46+'Calc Coeffs'!$C$42*C246+'Calc Coeffs'!$C$37*D246)</f>
        <v>238.45578189049832</v>
      </c>
      <c r="F246" s="24">
        <f t="shared" si="14"/>
        <v>-34.544218109501685</v>
      </c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</row>
    <row r="247" spans="1:31" x14ac:dyDescent="0.25">
      <c r="A247" s="11">
        <v>4.74609375</v>
      </c>
      <c r="B247" s="11">
        <v>41123.076923076922</v>
      </c>
      <c r="C247" s="11">
        <f t="shared" si="12"/>
        <v>10.624324725225419</v>
      </c>
      <c r="D247" s="27">
        <f t="shared" si="13"/>
        <v>1199.2342085855175</v>
      </c>
      <c r="E247" s="11">
        <f>1/('Calc Coeffs'!$C$46+'Calc Coeffs'!$C$42*C247+'Calc Coeffs'!$C$37*D247)</f>
        <v>237.19268838519739</v>
      </c>
      <c r="F247" s="24">
        <f t="shared" si="14"/>
        <v>-35.807311614802614</v>
      </c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</row>
    <row r="248" spans="1:31" x14ac:dyDescent="0.25">
      <c r="A248" s="11">
        <v>4.765625</v>
      </c>
      <c r="B248" s="11">
        <v>44733.333333333336</v>
      </c>
      <c r="C248" s="11">
        <f t="shared" si="12"/>
        <v>10.708474214851609</v>
      </c>
      <c r="D248" s="27">
        <f t="shared" si="13"/>
        <v>1227.9559443590222</v>
      </c>
      <c r="E248" s="11">
        <f>1/('Calc Coeffs'!$C$46+'Calc Coeffs'!$C$42*C248+'Calc Coeffs'!$C$37*D248)</f>
        <v>235.8487278240022</v>
      </c>
      <c r="F248" s="24">
        <f t="shared" si="14"/>
        <v>-37.151272175997804</v>
      </c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</row>
    <row r="249" spans="1:31" x14ac:dyDescent="0.25">
      <c r="A249" s="11">
        <v>4.78515625</v>
      </c>
      <c r="B249" s="11">
        <v>49000</v>
      </c>
      <c r="C249" s="11">
        <f t="shared" si="12"/>
        <v>10.799575577092764</v>
      </c>
      <c r="D249" s="27">
        <f t="shared" si="13"/>
        <v>1259.5634917725911</v>
      </c>
      <c r="E249" s="11">
        <f>1/('Calc Coeffs'!$C$46+'Calc Coeffs'!$C$42*C249+'Calc Coeffs'!$C$37*D249)</f>
        <v>234.41060035078266</v>
      </c>
      <c r="F249" s="24">
        <f t="shared" si="14"/>
        <v>-38.589399649217341</v>
      </c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</row>
    <row r="250" spans="1:31" x14ac:dyDescent="0.25">
      <c r="A250" s="11">
        <v>4.8046875</v>
      </c>
      <c r="B250" s="11">
        <v>54120</v>
      </c>
      <c r="C250" s="11">
        <f t="shared" si="12"/>
        <v>10.898959082284724</v>
      </c>
      <c r="D250" s="27">
        <f t="shared" si="13"/>
        <v>1294.6580211283833</v>
      </c>
      <c r="E250" s="11">
        <f>1/('Calc Coeffs'!$C$46+'Calc Coeffs'!$C$42*C250+'Calc Coeffs'!$C$37*D250)</f>
        <v>232.86136231332125</v>
      </c>
      <c r="F250" s="24">
        <f t="shared" si="14"/>
        <v>-40.138637686678749</v>
      </c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</row>
    <row r="251" spans="1:31" x14ac:dyDescent="0.25">
      <c r="A251" s="11">
        <v>4.82421875</v>
      </c>
      <c r="B251" s="11">
        <v>60377.777777777781</v>
      </c>
      <c r="C251" s="11">
        <f t="shared" si="12"/>
        <v>11.008376398638164</v>
      </c>
      <c r="D251" s="27">
        <f t="shared" si="13"/>
        <v>1334.0429487071626</v>
      </c>
      <c r="E251" s="11">
        <f>1/('Calc Coeffs'!$C$46+'Calc Coeffs'!$C$42*C251+'Calc Coeffs'!$C$37*D251)</f>
        <v>231.1789381112352</v>
      </c>
      <c r="F251" s="24">
        <f t="shared" si="14"/>
        <v>-41.821061888764802</v>
      </c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</row>
    <row r="252" spans="1:31" x14ac:dyDescent="0.25">
      <c r="A252" s="11">
        <v>4.84375</v>
      </c>
      <c r="B252" s="11">
        <v>68200</v>
      </c>
      <c r="C252" s="11">
        <f t="shared" si="12"/>
        <v>11.130199843831553</v>
      </c>
      <c r="D252" s="27">
        <f t="shared" si="13"/>
        <v>1378.8241664365339</v>
      </c>
      <c r="E252" s="11">
        <f>1/('Calc Coeffs'!$C$46+'Calc Coeffs'!$C$42*C252+'Calc Coeffs'!$C$37*D252)</f>
        <v>229.33377679642987</v>
      </c>
      <c r="F252" s="24">
        <f t="shared" si="14"/>
        <v>-43.666223203570127</v>
      </c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</row>
    <row r="253" spans="1:31" x14ac:dyDescent="0.25">
      <c r="A253" s="11">
        <v>4.86328125</v>
      </c>
      <c r="B253" s="11">
        <v>78257.14285714287</v>
      </c>
      <c r="C253" s="11">
        <f t="shared" si="12"/>
        <v>11.267755386755802</v>
      </c>
      <c r="D253" s="27">
        <f t="shared" si="13"/>
        <v>1430.580268820657</v>
      </c>
      <c r="E253" s="11">
        <f>1/('Calc Coeffs'!$C$46+'Calc Coeffs'!$C$42*C253+'Calc Coeffs'!$C$37*D253)</f>
        <v>227.28498118369589</v>
      </c>
      <c r="F253" s="24">
        <f t="shared" si="14"/>
        <v>-45.715018816304109</v>
      </c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</row>
    <row r="254" spans="1:31" x14ac:dyDescent="0.25">
      <c r="A254" s="11">
        <v>4.8828125</v>
      </c>
      <c r="B254" s="11">
        <v>91666.666666666672</v>
      </c>
      <c r="C254" s="11">
        <f t="shared" si="12"/>
        <v>11.425914087980599</v>
      </c>
      <c r="D254" s="27">
        <f t="shared" si="13"/>
        <v>1491.6703686907122</v>
      </c>
      <c r="E254" s="11">
        <f>1/('Calc Coeffs'!$C$46+'Calc Coeffs'!$C$42*C254+'Calc Coeffs'!$C$37*D254)</f>
        <v>224.97352219840047</v>
      </c>
      <c r="F254" s="24">
        <f t="shared" si="14"/>
        <v>-48.026477801599526</v>
      </c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</row>
    <row r="255" spans="1:31" x14ac:dyDescent="0.25">
      <c r="A255" s="11">
        <v>4.90234375</v>
      </c>
      <c r="B255" s="11">
        <v>110440</v>
      </c>
      <c r="C255" s="11">
        <f t="shared" si="12"/>
        <v>11.61222766604409</v>
      </c>
      <c r="D255" s="27">
        <f t="shared" si="13"/>
        <v>1565.8372692073356</v>
      </c>
      <c r="E255" s="11">
        <f>1/('Calc Coeffs'!$C$46+'Calc Coeffs'!$C$42*C255+'Calc Coeffs'!$C$37*D255)</f>
        <v>222.30940296891791</v>
      </c>
      <c r="F255" s="24">
        <f t="shared" si="14"/>
        <v>-50.690597031082092</v>
      </c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</row>
    <row r="256" spans="1:31" x14ac:dyDescent="0.25">
      <c r="A256" s="11">
        <v>4.921875</v>
      </c>
      <c r="B256" s="11">
        <v>138600</v>
      </c>
      <c r="C256" s="11">
        <f t="shared" si="12"/>
        <v>11.83934736573794</v>
      </c>
      <c r="D256" s="27">
        <f t="shared" si="13"/>
        <v>1659.5230493519855</v>
      </c>
      <c r="E256" s="11">
        <f>1/('Calc Coeffs'!$C$46+'Calc Coeffs'!$C$42*C256+'Calc Coeffs'!$C$37*D256)</f>
        <v>219.14478717207757</v>
      </c>
      <c r="F256" s="24">
        <f t="shared" si="14"/>
        <v>-53.855212827922429</v>
      </c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</row>
    <row r="257" spans="1:31" x14ac:dyDescent="0.25">
      <c r="A257" s="11">
        <v>4.94140625</v>
      </c>
      <c r="B257" s="11">
        <v>185533.33333333334</v>
      </c>
      <c r="C257" s="11">
        <f t="shared" si="12"/>
        <v>12.130989839405817</v>
      </c>
      <c r="D257" s="27">
        <f t="shared" si="13"/>
        <v>1785.2075583602482</v>
      </c>
      <c r="E257" s="11">
        <f>1/('Calc Coeffs'!$C$46+'Calc Coeffs'!$C$42*C257+'Calc Coeffs'!$C$37*D257)</f>
        <v>215.20909584194766</v>
      </c>
      <c r="F257" s="24">
        <f t="shared" si="14"/>
        <v>-57.790904158052342</v>
      </c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</row>
    <row r="258" spans="1:31" x14ac:dyDescent="0.25">
      <c r="A258" s="11">
        <v>4.9609375</v>
      </c>
      <c r="B258" s="11">
        <v>279400</v>
      </c>
      <c r="C258" s="11">
        <f t="shared" si="12"/>
        <v>12.540399725804999</v>
      </c>
      <c r="D258" s="27">
        <f t="shared" si="13"/>
        <v>1972.1236425782067</v>
      </c>
      <c r="E258" s="11">
        <f>1/('Calc Coeffs'!$C$46+'Calc Coeffs'!$C$42*C258+'Calc Coeffs'!$C$37*D258)</f>
        <v>209.91347710100572</v>
      </c>
      <c r="F258" s="24">
        <f t="shared" si="14"/>
        <v>-63.086522898994275</v>
      </c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</row>
    <row r="259" spans="1:31" x14ac:dyDescent="0.25">
      <c r="A259" s="11">
        <v>4.98046875</v>
      </c>
      <c r="B259" s="11">
        <v>561000</v>
      </c>
      <c r="C259" s="11">
        <f t="shared" si="12"/>
        <v>13.237476184504834</v>
      </c>
      <c r="D259" s="27">
        <f t="shared" si="13"/>
        <v>2319.6132205887734</v>
      </c>
      <c r="E259" s="11">
        <f>1/('Calc Coeffs'!$C$46+'Calc Coeffs'!$C$42*C259+'Calc Coeffs'!$C$37*D259)</f>
        <v>201.46395252926774</v>
      </c>
      <c r="F259" s="24">
        <f t="shared" si="14"/>
        <v>-71.536047470732257</v>
      </c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ReadMe</vt:lpstr>
      <vt:lpstr>Calc Coeffs</vt:lpstr>
      <vt:lpstr>Calc R from ABC</vt:lpstr>
      <vt:lpstr>Calc V v Pullup</vt:lpstr>
      <vt:lpstr>Calc R from V</vt:lpstr>
      <vt:lpstr>Vadc v Temp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Steinhart-Hart calculator</dc:title>
  <dc:subject>Thermistor sensor analysis</dc:subject>
  <dc:creator/>
  <dc:description>For engine management design</dc:description>
  <cp:lastModifiedBy/>
  <dcterms:created xsi:type="dcterms:W3CDTF">2022-12-05T20:32:08Z</dcterms:created>
  <dcterms:modified xsi:type="dcterms:W3CDTF">2022-12-05T20:35:33Z</dcterms:modified>
  <cp:category>Analogue Design</cp:category>
  <cp:contentStatus>Draft v0.3</cp:contentStatus>
</cp:coreProperties>
</file>