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etrial Overview" sheetId="1" r:id="rId3"/>
    <sheet state="visible" name="Bookings" sheetId="2" r:id="rId4"/>
    <sheet state="visible" name="RacialEthnic Data" sheetId="3" r:id="rId5"/>
    <sheet state="visible" name="Hold Breakdowns" sheetId="4" r:id="rId6"/>
    <sheet state="visible" name="Sheet5"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
      <text>
        <t xml:space="preserve">6AM Snapshot.  *LOS is for 11/27/2017 specifically, the entire 2017 avg is unavailable.*																</t>
      </text>
    </comment>
    <comment authorId="0" ref="A4">
      <text>
        <t xml:space="preserve">The bed capacit at Alamosa is 95 beds​, but "On a regular basis, we house out anywhere from 20-30 inmates to other agencies." The holds are counted in both the pretrial/sentenced categories and they were not able to break down the number of holds by misdo/felony inmate. the 20 holds are included in the 121 In Custody. ​"'State holds' could be holding for Mental Health, DOC, and other agencies warrants." "Other chagres" include municipal charges, but most of them are warrant arrest charges. The 2017 Jail Numbers Report shows the number of inmates that are there on felony/misdemeanor charges under Charge Type, but they don't have a way to run a report on whether the inmate is there sentenced or pretrial, its a combined figure. As of 2/2, their IT is working on a fix for the cut off data in the PDFs.																</t>
      </text>
    </comment>
    <comment authorId="0" ref="A7">
      <text>
        <t xml:space="preserve">People are booked by Archuleta Sheriff, but because no jail, they are housed in La Plata. The Archuleta  population is truly zero (not 9) because of the flood and shut-down of their temp holding facility at end of Aug 2017. Archuleta did break down pretiral/sentenced and misdo/felony of those that they booked in Archuleta but housed in La Plata.																</t>
      </text>
    </comment>
    <comment authorId="0" ref="G9">
      <text>
        <t xml:space="preserve">Sheriff Encinias said there were 28 instead of 26in the pretrial breakdown because holds were double counting. Since all 4 holds were reported as parole holds, I reduced felony pretrial by 2. </t>
      </text>
    </comment>
    <comment authorId="0" ref="A10">
      <text>
        <t xml:space="preserve">Added 13% pretrial municipal charges to the 38% pretrial misdomeanor percentage.																</t>
      </text>
    </comment>
    <comment authorId="0" ref="A13">
      <text>
        <t xml:space="preserve">Only has a holding cell (max 12 hour hold) , inmates go to Prowers Jail.																</t>
      </text>
    </comment>
    <comment authorId="0" ref="J15">
      <text>
        <t xml:space="preserve">Mean- 21.5
Median-45
Mode-2</t>
      </text>
    </comment>
    <comment authorId="0" ref="A26">
      <text>
        <t xml:space="preserve">CJC: 1837 beds; Work Release 160 beds.															</t>
      </text>
    </comment>
    <comment authorId="0" ref="A28">
      <text>
        <t xml:space="preserve">4AM snapshot all that's available
</t>
      </text>
    </comment>
    <comment authorId="0" ref="A35">
      <text>
        <t xml:space="preserve">Misdo pretrial includes traffic, civil, muni, petty offenses.																</t>
      </text>
    </comment>
    <comment authorId="0" ref="A36">
      <text>
        <t xml:space="preserve">No jail in Kiowa; these two inmates were held in Prowers.</t>
      </text>
    </comment>
    <comment authorId="0" ref="A38">
      <text>
        <t xml:space="preserve">They have 15 beds, 11 of them are high security. 22 inmates were in custody, but only 8 were in house.</t>
      </text>
    </comment>
    <comment authorId="0" ref="A39">
      <text>
        <t xml:space="preserve">2 people have an unknown misdomeanor/felony status because they were being prcoessed when the report was pulled, so the pretrial, sentenced, hold columns only add to 209. Within the pretrial misdo/felony counts, 90 inmates remain uncategorized. . These figures include Archuleta inmates but we do not track their criminal cases, they are responsible for maintaining their own records. Of the 44 "no code entered" inmates, approximately 34 inmates are housed for Archuleta and the US Marshall’s; the other 10 would either be booking in progress or an incomplete approved booking (a mistake). La Plata is only a holding agency, so the custody agency  is responsible for  keeping track of the inmates status, La Plata holds the inmate on the custody agencies authority until the custody agency advises us to release the inmate.  La Plata does not know what criteria were used to  create the “other” category.																</t>
      </text>
    </comment>
    <comment authorId="0" ref="B39">
      <text>
        <t xml:space="preserve">from: http://lpcso.org/divisions/detentions</t>
      </text>
    </comment>
    <comment authorId="0" ref="A40">
      <text>
        <t xml:space="preserve">EAO stands for Executive Assignment Order. It's used for inmates who were in Community Corrections but violated Commcor requirements and have been bounced back to the jail, likely on their way to DOC. Regarding Length of Stay: (1) The length of stay per booking will count individuals who were in a pre-trial status at some point during 2017 and were released in 2017; it does not include those individuals who remain in custody.  (2) The numbers reflect felony or misdemeanor depending on the last charge remaining in pre-trial status. For instance, if an individual was in custody for 300 days and was sentenced to DOC for a felony case on 12/1/17 and sentenced to jail for a misdemeanor case on 12/3/17 this will reflect as a misdemeanor as this was the last pre-trial status.  (3) All days are rounded down.  If an individual was in custody for 23 hours and 59 minutes this will reflect as 0 days.																</t>
      </text>
    </comment>
    <comment authorId="0" ref="A44">
      <text>
        <t xml:space="preserve">A "Parole Inmate"" or "PARI" is someone that was sent from DOC to our local Community Corrections facility but has violated some condition while there and was moved to our jail pending a decision to send them back to DOC. Technically, the were never completely made it to a Parole status, but are still managed by parole. They are considered a DOC inmate.
The WRIT, or Writ Return status, means the inmate was moved to our facility from another facility (DOC or another Jail), but have to returned to that other facility. They may be here to testify on another case, or are here to deal with their own case. However, they have to go back either to DOC or another jail.  
Judicial/Civil statute are usually contempt of court type situations, most commonly from Civil Court cases."																</t>
      </text>
    </comment>
    <comment authorId="0" ref="A45">
      <text>
        <t xml:space="preserve">No Jail. "We pay other counties to hold anyone if they are booked by our Sheriff's Office."
1 person was booked for Mineral and held in Rio Grande on 11/27 before bailing out the next day (see email from Jm VanRy)</t>
      </text>
    </comment>
    <comment authorId="0" ref="A51">
      <text>
        <t xml:space="preserve">No Jail, they use Montrose. "Janine" (last name unknown) in Montrose "might" be able to determine who the Ouray Sheriff booked on 11/27.</t>
      </text>
    </comment>
    <comment authorId="0" ref="B54">
      <text>
        <t xml:space="preserve">And have additional 6 spots for work release inmates.</t>
      </text>
    </comment>
    <comment authorId="0" ref="A56">
      <text>
        <t xml:space="preserve">Data could not be gathered at a 6:00 AM snapshot. Values are an averaged figure compiled over the entire day of 11/27/17. Tammy Hart wrote in her email that 773 people were incarcerated in the jail on 11/27/2017, but we do not know what point in the day that figure is from. "No Code Entered" judicial status value of 8 is not included in spreadsheet totals (see AVG DAILY POP pdf). # Pretrial and # sentenced include traffic violations.													</t>
      </text>
    </comment>
    <comment authorId="0" ref="A58">
      <text>
        <t xml:space="preserve">1 person was booked for Mineral and held in Rio Grande on 11/27 before bailing out the next day (see email from Jm VanRy)</t>
      </text>
    </comment>
    <comment authorId="0" ref="A61">
      <text>
        <t xml:space="preserve">Inmates held in La Plata County Jail. No bookings on 11/27/18.</t>
      </text>
    </comment>
    <comment authorId="0" ref="A65">
      <text>
        <t xml:space="preserve">Disputed invoice in February, no reply received.</t>
      </text>
    </comment>
  </commentList>
</comments>
</file>

<file path=xl/comments2.xml><?xml version="1.0" encoding="utf-8"?>
<comments xmlns:r="http://schemas.openxmlformats.org/officeDocument/2006/relationships" xmlns="http://schemas.openxmlformats.org/spreadsheetml/2006/main">
  <authors>
    <author/>
  </authors>
  <commentList>
    <comment authorId="0" ref="A3">
      <text>
        <t xml:space="preserve">People are booked by Archuleta Sheriff, but because no jail, they are housed in La Plata. The Archuleta  population is truly zero (not 9) because of the flood and shut-down of their temp holding facility at end of Aug 2017. Archuleta did break down pretiral/sentenced and misdo/felony of those that they booked in Archuleta but housed in La Plata.																</t>
      </text>
    </comment>
    <comment authorId="0" ref="A4">
      <text>
        <t xml:space="preserve">No jail in Kiowa; these two inmates were held in Prowers.</t>
      </text>
    </comment>
  </commentList>
</comments>
</file>

<file path=xl/comments3.xml><?xml version="1.0" encoding="utf-8"?>
<comments xmlns:r="http://schemas.openxmlformats.org/officeDocument/2006/relationships" xmlns="http://schemas.openxmlformats.org/spreadsheetml/2006/main">
  <authors>
    <author/>
  </authors>
  <commentList>
    <comment authorId="0" ref="A25">
      <text>
        <t xml:space="preserve">AA includes 14 that also identify as hispanic; Hispanic includes 9 people who did not identify their race; 1 AI also dentified as hispanic; 1 PI also dentified as hispanic.							</t>
      </text>
    </comment>
    <comment authorId="0" ref="A38">
      <text>
        <t xml:space="preserve">One inmate identified as "Black, Hispanic" I put (s)he in the Afircan American column.							</t>
      </text>
    </comment>
    <comment authorId="0" ref="A43">
      <text>
        <t xml:space="preserve">1 PI identified as hispanic as well.							</t>
      </text>
    </comment>
  </commentList>
</comments>
</file>

<file path=xl/comments4.xml><?xml version="1.0" encoding="utf-8"?>
<comments xmlns:r="http://schemas.openxmlformats.org/officeDocument/2006/relationships" xmlns="http://schemas.openxmlformats.org/spreadsheetml/2006/main">
  <authors>
    <author/>
  </authors>
  <commentList>
    <comment authorId="0" ref="A3">
      <text>
        <t xml:space="preserve">Other 10 holds are probation holds the require meeting with pretrial services and judge to determine next steps for inmate.					</t>
      </text>
    </comment>
    <comment authorId="0" ref="A6">
      <text>
        <t xml:space="preserve">The hold was for a "fugitive of justice" warrant out of Lincoln County, NM.					</t>
      </text>
    </comment>
    <comment authorId="0" ref="A10">
      <text>
        <t xml:space="preserve">1 inmate is categorized for a "Day Writ"					</t>
      </text>
    </comment>
    <comment authorId="0" ref="B14">
      <text>
        <t xml:space="preserve">ACDC Hold is referring to Alamosa County Detention Center or Alamosa hold, they are the same. Some staff here put them in our system as ACDC and some put them as Alamosa hold.</t>
      </text>
    </comment>
    <comment authorId="0" ref="E36">
      <text>
        <t xml:space="preserve">Mental Health Hold
</t>
      </text>
    </comment>
    <comment authorId="0" ref="D37">
      <text>
        <t xml:space="preserve">2 Colorado DOC Parole Holds and 1 Utah DOC Parole Hold with signed extradition waiver</t>
      </text>
    </comment>
    <comment authorId="0" ref="A55">
      <text>
        <t xml:space="preserve">Data could not be gathered at a 6:00 AM snapshot. The # In Custody is from an unknown point in time. The remaining columns are an averaged figure compiled over the entire day of 11/27/17. "No Code Entered" judicial status value of 8 is not included in spreadsheet totals (see AVG DAILY POP pdf). Pretrial and sentenced includes traffic violations.					</t>
      </text>
    </comment>
  </commentList>
</comments>
</file>

<file path=xl/sharedStrings.xml><?xml version="1.0" encoding="utf-8"?>
<sst xmlns="http://schemas.openxmlformats.org/spreadsheetml/2006/main" count="518" uniqueCount="145">
  <si>
    <t>ACLU Jail Snapshot - as of November 27, 2017 at 3AM</t>
  </si>
  <si>
    <t>Jail</t>
  </si>
  <si>
    <t>Archuleta (NO JAIL inmates to La Plata)</t>
  </si>
  <si>
    <t>African American</t>
  </si>
  <si>
    <t>White</t>
  </si>
  <si>
    <t>Hispanic</t>
  </si>
  <si>
    <t>Pacific Islander/Asian</t>
  </si>
  <si>
    <t>American Indian/AK</t>
  </si>
  <si>
    <t>Unknown</t>
  </si>
  <si>
    <t>TOTAL</t>
  </si>
  <si>
    <t>Adams</t>
  </si>
  <si>
    <t>Bed Capacity</t>
  </si>
  <si>
    <t># In Custody</t>
  </si>
  <si>
    <t># Unsentenced (Bondable)</t>
  </si>
  <si>
    <t># Sentenced (Not Bondable)</t>
  </si>
  <si>
    <t># Holds (Not Bondable)</t>
  </si>
  <si>
    <t># Pretial Misdo</t>
  </si>
  <si>
    <t># Pretial Felony</t>
  </si>
  <si>
    <r>
      <t xml:space="preserve"># Parole Hold </t>
    </r>
    <r>
      <rPr>
        <color rgb="FF4A86E8"/>
      </rPr>
      <t>(1)</t>
    </r>
  </si>
  <si>
    <t>Combined Misdo/Felony PT LOS (days)</t>
  </si>
  <si>
    <t>Misdo Mean/Avg PT LOS 2017</t>
  </si>
  <si>
    <t>Misdo Median PT LOS 2017</t>
  </si>
  <si>
    <t>Misdo Mode PT LOS 2017</t>
  </si>
  <si>
    <t>Kiowa (NO JAIL Inmates to Prowers)</t>
  </si>
  <si>
    <t>Alamosa</t>
  </si>
  <si>
    <t>Phillips (NO JAIL inmtaes in Logan)</t>
  </si>
  <si>
    <t>Arapahoe</t>
  </si>
  <si>
    <t>Felony Mean/Avg LOS PT 2017</t>
  </si>
  <si>
    <t>Fel Median PT LOS 2017</t>
  </si>
  <si>
    <t>Fel Mode PT LOS 2017</t>
  </si>
  <si>
    <t>Aurora Detention Center</t>
  </si>
  <si>
    <t>Archuleta</t>
  </si>
  <si>
    <t>n/a</t>
  </si>
  <si>
    <t>Baca</t>
  </si>
  <si>
    <t>Bent</t>
  </si>
  <si>
    <t xml:space="preserve">% of capacity occupied </t>
  </si>
  <si>
    <t>% of population that is pretrial (excluding holds)</t>
  </si>
  <si>
    <t>% of pretrial population (excluding holds) with misdo charge</t>
  </si>
  <si>
    <t>Boulder</t>
  </si>
  <si>
    <t>replied "unknown"</t>
  </si>
  <si>
    <t>Broomfield</t>
  </si>
  <si>
    <t>Chaffee</t>
  </si>
  <si>
    <t>Cheyenne</t>
  </si>
  <si>
    <t>Clear Creek</t>
  </si>
  <si>
    <t>Conejos</t>
  </si>
  <si>
    <t>Costilla</t>
  </si>
  <si>
    <t>Crowley</t>
  </si>
  <si>
    <t>Custer</t>
  </si>
  <si>
    <t>Delta</t>
  </si>
  <si>
    <t>Denver City Jail (DJC)</t>
  </si>
  <si>
    <t>Denver County Jail (COJL)</t>
  </si>
  <si>
    <t>Dolores</t>
  </si>
  <si>
    <t>Douglas</t>
  </si>
  <si>
    <t>Eagle</t>
  </si>
  <si>
    <t>Elbert</t>
  </si>
  <si>
    <t>El Paso</t>
  </si>
  <si>
    <t>Fremont</t>
  </si>
  <si>
    <t>Garfield</t>
  </si>
  <si>
    <t>Gilpin</t>
  </si>
  <si>
    <t>Grand</t>
  </si>
  <si>
    <t>Gunnison</t>
  </si>
  <si>
    <t>Hinsdale</t>
  </si>
  <si>
    <t>Huerfano</t>
  </si>
  <si>
    <t>Jackson</t>
  </si>
  <si>
    <t>Jefferson</t>
  </si>
  <si>
    <t>Kiowa</t>
  </si>
  <si>
    <t>Kit Carson</t>
  </si>
  <si>
    <t>Arapahoe (FOOTNOTE)</t>
  </si>
  <si>
    <t>Lake</t>
  </si>
  <si>
    <t>La Plata</t>
  </si>
  <si>
    <t>Larimer</t>
  </si>
  <si>
    <t>Unasked</t>
  </si>
  <si>
    <t>Las Animas</t>
  </si>
  <si>
    <t>Lincoln</t>
  </si>
  <si>
    <t>Logan</t>
  </si>
  <si>
    <t>Mesa</t>
  </si>
  <si>
    <t>Mineral</t>
  </si>
  <si>
    <t>Moffat</t>
  </si>
  <si>
    <t>Montezuma</t>
  </si>
  <si>
    <t>Montrose</t>
  </si>
  <si>
    <t>Morgan</t>
  </si>
  <si>
    <t>Otero</t>
  </si>
  <si>
    <t>Ouray</t>
  </si>
  <si>
    <t>Archuleta (inmates to La Plata)</t>
  </si>
  <si>
    <t>Park</t>
  </si>
  <si>
    <t>Phillips</t>
  </si>
  <si>
    <t>Pitkin</t>
  </si>
  <si>
    <t>Prowers</t>
  </si>
  <si>
    <t>Pueblo</t>
  </si>
  <si>
    <t>Rio Blanco</t>
  </si>
  <si>
    <t>Rio Grande</t>
  </si>
  <si>
    <t>they don't track</t>
  </si>
  <si>
    <t>Routt</t>
  </si>
  <si>
    <t>Saguache</t>
  </si>
  <si>
    <t xml:space="preserve">Bent </t>
  </si>
  <si>
    <t>San Juan</t>
  </si>
  <si>
    <t>Hold for other agency</t>
  </si>
  <si>
    <t>San Miguel</t>
  </si>
  <si>
    <t>Immigration</t>
  </si>
  <si>
    <t>Parole Hold</t>
  </si>
  <si>
    <t>Other or Unknown</t>
  </si>
  <si>
    <t>Sedgwick</t>
  </si>
  <si>
    <t>Summit</t>
  </si>
  <si>
    <t>Teller</t>
  </si>
  <si>
    <t>unknown</t>
  </si>
  <si>
    <t>Washington</t>
  </si>
  <si>
    <t>Weld</t>
  </si>
  <si>
    <t>20-30</t>
  </si>
  <si>
    <t>120-180</t>
  </si>
  <si>
    <t>Yuma</t>
  </si>
  <si>
    <t xml:space="preserve">Alamosa </t>
  </si>
  <si>
    <t>N/A</t>
  </si>
  <si>
    <t>Boulder (FOOTNOTE)</t>
  </si>
  <si>
    <t>possibly some of the 19 are parole...</t>
  </si>
  <si>
    <t>?</t>
  </si>
  <si>
    <r>
      <t>Cheyenne</t>
    </r>
    <r>
      <rPr>
        <color rgb="FF4A86E8"/>
      </rPr>
      <t xml:space="preserve"> </t>
    </r>
    <r>
      <t>(inmates to Prowers)</t>
    </r>
  </si>
  <si>
    <t>Denver's Attempts to Reply (DO NOT ADD UP)</t>
  </si>
  <si>
    <r>
      <t xml:space="preserve">Denver City Jail (DJC) </t>
    </r>
    <r>
      <rPr>
        <color rgb="FF4A86E8"/>
      </rPr>
      <t>(8)</t>
    </r>
  </si>
  <si>
    <r>
      <t xml:space="preserve">Denver County Jail (COJL) </t>
    </r>
    <r>
      <rPr>
        <color rgb="FF4A86E8"/>
      </rPr>
      <t>(8)</t>
    </r>
  </si>
  <si>
    <r>
      <t xml:space="preserve">Denver City Jail (DJC) </t>
    </r>
    <r>
      <rPr>
        <color rgb="FF4A86E8"/>
      </rPr>
      <t>(8)</t>
    </r>
  </si>
  <si>
    <r>
      <t xml:space="preserve">Denver County Jail (COJL) </t>
    </r>
    <r>
      <rPr>
        <color rgb="FF4A86E8"/>
      </rPr>
      <t>(8)</t>
    </r>
  </si>
  <si>
    <t>Dolores (NO JAIL)</t>
  </si>
  <si>
    <t>Hinsdale (NO JAIL)</t>
  </si>
  <si>
    <t>Kiowa (Inmates to Prowers)</t>
  </si>
  <si>
    <t>mean=2, median=18.8358</t>
  </si>
  <si>
    <t>Mineral (NO JAIL)</t>
  </si>
  <si>
    <t>Ouray (NO JAIL)</t>
  </si>
  <si>
    <t>Phillips (Inmtaes in Logan)</t>
  </si>
  <si>
    <t>0?</t>
  </si>
  <si>
    <t>Pueblo (FOOTNOTE)</t>
  </si>
  <si>
    <t>requested</t>
  </si>
  <si>
    <t>San Juan (NO JAIL)</t>
  </si>
  <si>
    <t>60-360</t>
  </si>
  <si>
    <t>Total pop*</t>
  </si>
  <si>
    <t>Pretrial pop</t>
  </si>
  <si>
    <t>Sentenced pop</t>
  </si>
  <si>
    <t>Holds pop</t>
  </si>
  <si>
    <t>Pretrial M</t>
  </si>
  <si>
    <t>Pretrial F</t>
  </si>
  <si>
    <t>Pretrial %</t>
  </si>
  <si>
    <t xml:space="preserve">% PT misdo </t>
  </si>
  <si>
    <t xml:space="preserve">excl Denver </t>
  </si>
  <si>
    <t xml:space="preserve">excl Denver, La Plata, Pitkin </t>
  </si>
  <si>
    <t>excl Denver (Denver would likely increase this %)</t>
  </si>
  <si>
    <t>* compare to ~11,600 reported by BJS/Vera at end of 2015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</si>
</sst>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font>
    <font>
      <b/>
      <sz val="12.0"/>
      <color rgb="FF000000"/>
      <name val="Calibri"/>
    </font>
    <font>
      <b/>
      <sz val="11.0"/>
      <color rgb="FF000000"/>
      <name val="Calibri"/>
    </font>
    <font/>
    <font>
      <sz val="11.0"/>
      <color rgb="FF000000"/>
      <name val="Calibri"/>
    </font>
    <font>
      <sz val="11.0"/>
      <color rgb="FFFF9900"/>
      <name val="Calibri"/>
    </font>
    <font>
      <b/>
    </font>
    <font>
      <name val="'ArialMT'"/>
    </font>
    <font>
      <b/>
      <i/>
    </font>
    <font>
      <i/>
    </font>
  </fonts>
  <fills count="8">
    <fill>
      <patternFill patternType="none"/>
    </fill>
    <fill>
      <patternFill patternType="lightGray"/>
    </fill>
    <fill>
      <patternFill patternType="solid">
        <fgColor rgb="FFC0C0C0"/>
        <bgColor rgb="FFC0C0C0"/>
      </patternFill>
    </fill>
    <fill>
      <patternFill patternType="solid">
        <fgColor rgb="FFD9D9D9"/>
        <bgColor rgb="FFD9D9D9"/>
      </patternFill>
    </fill>
    <fill>
      <patternFill patternType="solid">
        <fgColor rgb="FFC4BD97"/>
        <bgColor rgb="FFC4BD97"/>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1" fillId="2" fontId="2" numFmtId="0" xfId="0" applyAlignment="1" applyBorder="1" applyFill="1" applyFont="1">
      <alignment readingOrder="0" shrinkToFit="0" vertical="bottom" wrapText="0"/>
    </xf>
    <xf borderId="1" fillId="3" fontId="2" numFmtId="0" xfId="0" applyAlignment="1" applyBorder="1" applyFill="1" applyFont="1">
      <alignment readingOrder="0" shrinkToFit="0" vertical="bottom" wrapText="0"/>
    </xf>
    <xf borderId="1" fillId="4" fontId="2" numFmtId="0" xfId="0" applyAlignment="1" applyBorder="1" applyFill="1" applyFont="1">
      <alignment readingOrder="0" shrinkToFit="0" vertical="bottom" wrapText="0"/>
    </xf>
    <xf borderId="0" fillId="0" fontId="2" numFmtId="0" xfId="0" applyAlignment="1" applyFont="1">
      <alignment readingOrder="0" shrinkToFit="0" vertical="bottom" wrapText="1"/>
    </xf>
    <xf borderId="1" fillId="0" fontId="2" numFmtId="0" xfId="0" applyAlignment="1" applyBorder="1" applyFont="1">
      <alignment readingOrder="0" shrinkToFit="0" vertical="bottom" wrapText="0"/>
    </xf>
    <xf borderId="0" fillId="5" fontId="3" numFmtId="0" xfId="0" applyFill="1" applyFont="1"/>
    <xf borderId="1" fillId="0" fontId="4" numFmtId="0" xfId="0" applyAlignment="1" applyBorder="1" applyFont="1">
      <alignment readingOrder="0" shrinkToFit="0" vertical="bottom" wrapText="0"/>
    </xf>
    <xf borderId="1" fillId="2" fontId="2" numFmtId="0" xfId="0" applyAlignment="1" applyBorder="1" applyFont="1">
      <alignment readingOrder="0" shrinkToFit="0" vertical="bottom" wrapText="1"/>
    </xf>
    <xf borderId="1" fillId="4" fontId="2" numFmtId="0" xfId="0" applyAlignment="1" applyBorder="1" applyFont="1">
      <alignment readingOrder="0" shrinkToFit="0" vertical="bottom" wrapText="1"/>
    </xf>
    <xf borderId="1" fillId="3" fontId="4" numFmtId="0" xfId="0" applyAlignment="1" applyBorder="1" applyFont="1">
      <alignment readingOrder="0" shrinkToFit="0" vertical="bottom" wrapText="0"/>
    </xf>
    <xf borderId="1" fillId="0" fontId="4" numFmtId="0" xfId="0" applyAlignment="1" applyBorder="1" applyFont="1">
      <alignment horizontal="right" readingOrder="0" shrinkToFit="0" vertical="bottom" wrapText="0"/>
    </xf>
    <xf borderId="1" fillId="3" fontId="5" numFmtId="0" xfId="0" applyAlignment="1" applyBorder="1" applyFont="1">
      <alignment readingOrder="0" shrinkToFit="0" vertical="bottom" wrapText="0"/>
    </xf>
    <xf borderId="1" fillId="5" fontId="2" numFmtId="0" xfId="0" applyAlignment="1" applyBorder="1" applyFont="1">
      <alignment readingOrder="0" shrinkToFit="0" vertical="bottom" wrapText="0"/>
    </xf>
    <xf borderId="2" fillId="4" fontId="2" numFmtId="0" xfId="0" applyAlignment="1" applyBorder="1" applyFont="1">
      <alignment readingOrder="0" shrinkToFit="0" vertical="bottom" wrapText="1"/>
    </xf>
    <xf borderId="3" fillId="0" fontId="2" numFmtId="0" xfId="0" applyAlignment="1" applyBorder="1" applyFont="1">
      <alignment readingOrder="0" shrinkToFit="0" vertical="bottom" wrapText="1"/>
    </xf>
    <xf borderId="1" fillId="0" fontId="4" numFmtId="0" xfId="0" applyAlignment="1" applyBorder="1" applyFont="1">
      <alignment shrinkToFit="0" vertical="bottom" wrapText="0"/>
    </xf>
    <xf borderId="1" fillId="6" fontId="4" numFmtId="0" xfId="0" applyAlignment="1" applyBorder="1" applyFill="1" applyFont="1">
      <alignment readingOrder="0" shrinkToFit="0" vertical="bottom" wrapText="0"/>
    </xf>
    <xf borderId="1" fillId="6" fontId="4" numFmtId="0" xfId="0" applyAlignment="1" applyBorder="1" applyFont="1">
      <alignment shrinkToFit="0" vertical="bottom" wrapText="0"/>
    </xf>
    <xf borderId="1" fillId="0" fontId="4" numFmtId="0" xfId="0" applyAlignment="1" applyBorder="1" applyFont="1">
      <alignment horizontal="center" readingOrder="0" shrinkToFit="0" vertical="bottom" wrapText="0"/>
    </xf>
    <xf borderId="2" fillId="0" fontId="4" numFmtId="0" xfId="0" applyAlignment="1" applyBorder="1" applyFont="1">
      <alignment readingOrder="0" shrinkToFit="0" vertical="bottom" wrapText="0"/>
    </xf>
    <xf borderId="3" fillId="0" fontId="4" numFmtId="10" xfId="0" applyAlignment="1" applyBorder="1" applyFont="1" applyNumberFormat="1">
      <alignment horizontal="center" readingOrder="0" shrinkToFit="0" vertical="bottom" wrapText="0"/>
    </xf>
    <xf borderId="1" fillId="0" fontId="4" numFmtId="10" xfId="0" applyAlignment="1" applyBorder="1" applyFont="1" applyNumberFormat="1">
      <alignment shrinkToFit="0" vertical="bottom" wrapText="0"/>
    </xf>
    <xf borderId="1" fillId="5" fontId="4" numFmtId="0" xfId="0" applyAlignment="1" applyBorder="1" applyFont="1">
      <alignment readingOrder="0" shrinkToFit="0" vertical="bottom" wrapText="0"/>
    </xf>
    <xf borderId="1" fillId="5" fontId="4" numFmtId="0" xfId="0" applyAlignment="1" applyBorder="1" applyFont="1">
      <alignment shrinkToFit="0" vertical="bottom" wrapText="0"/>
    </xf>
    <xf borderId="2" fillId="5" fontId="4" numFmtId="0" xfId="0" applyAlignment="1" applyBorder="1" applyFont="1">
      <alignment readingOrder="0" shrinkToFit="0" vertical="bottom" wrapText="0"/>
    </xf>
    <xf borderId="2" fillId="0" fontId="4" numFmtId="0" xfId="0" applyAlignment="1" applyBorder="1" applyFont="1">
      <alignment horizontal="center" readingOrder="0" shrinkToFit="0" vertical="bottom" wrapText="0"/>
    </xf>
    <xf borderId="1" fillId="6" fontId="4" numFmtId="0" xfId="0" applyAlignment="1" applyBorder="1" applyFont="1">
      <alignment horizontal="right" readingOrder="0" shrinkToFit="0" vertical="bottom" wrapText="0"/>
    </xf>
    <xf borderId="1" fillId="3" fontId="4" numFmtId="10" xfId="0" applyAlignment="1" applyBorder="1" applyFont="1" applyNumberFormat="1">
      <alignment shrinkToFit="0" vertical="bottom" wrapText="0"/>
    </xf>
    <xf borderId="1" fillId="0" fontId="4" numFmtId="0" xfId="0" applyAlignment="1" applyBorder="1" applyFont="1">
      <alignment horizontal="right" vertical="bottom"/>
    </xf>
    <xf borderId="4" fillId="0" fontId="4" numFmtId="0" xfId="0" applyAlignment="1" applyBorder="1" applyFont="1">
      <alignment horizontal="right" vertical="bottom"/>
    </xf>
    <xf borderId="0" fillId="0" fontId="4" numFmtId="0" xfId="0" applyAlignment="1" applyFont="1">
      <alignment shrinkToFit="0" vertical="bottom" wrapText="0"/>
    </xf>
    <xf borderId="1" fillId="0" fontId="4" numFmtId="10" xfId="0" applyAlignment="1" applyBorder="1" applyFont="1" applyNumberFormat="1">
      <alignment readingOrder="0" shrinkToFit="0" vertical="bottom" wrapText="0"/>
    </xf>
    <xf borderId="1" fillId="5" fontId="4" numFmtId="0" xfId="0" applyAlignment="1" applyBorder="1" applyFont="1">
      <alignment horizontal="right" readingOrder="0" shrinkToFit="0" vertical="bottom" wrapText="0"/>
    </xf>
    <xf borderId="1" fillId="0" fontId="4" numFmtId="2" xfId="0" applyAlignment="1" applyBorder="1" applyFont="1" applyNumberFormat="1">
      <alignment shrinkToFit="0" vertical="bottom" wrapText="0"/>
    </xf>
    <xf borderId="1" fillId="3" fontId="4" numFmtId="0" xfId="0" applyAlignment="1" applyBorder="1" applyFont="1">
      <alignment shrinkToFit="0" vertical="bottom" wrapText="0"/>
    </xf>
    <xf borderId="0" fillId="0" fontId="6" numFmtId="0" xfId="0" applyAlignment="1" applyFont="1">
      <alignment readingOrder="0"/>
    </xf>
    <xf borderId="1" fillId="7" fontId="4" numFmtId="0" xfId="0" applyAlignment="1" applyBorder="1" applyFill="1" applyFont="1">
      <alignment readingOrder="0" shrinkToFit="0" vertical="bottom" wrapText="0"/>
    </xf>
    <xf borderId="1" fillId="3" fontId="4" numFmtId="0" xfId="0" applyAlignment="1" applyBorder="1" applyFont="1">
      <alignment horizontal="center" readingOrder="0" shrinkToFit="0" vertical="bottom" wrapText="0"/>
    </xf>
    <xf borderId="2" fillId="3" fontId="4" numFmtId="0" xfId="0" applyAlignment="1" applyBorder="1" applyFont="1">
      <alignment horizontal="center" readingOrder="0" shrinkToFit="0" vertical="bottom" wrapText="0"/>
    </xf>
    <xf borderId="3" fillId="3" fontId="4" numFmtId="10" xfId="0" applyAlignment="1" applyBorder="1" applyFont="1" applyNumberFormat="1">
      <alignment horizontal="center" readingOrder="0" shrinkToFit="0" vertical="bottom" wrapText="0"/>
    </xf>
    <xf borderId="1" fillId="7" fontId="4" numFmtId="0" xfId="0" applyAlignment="1" applyBorder="1" applyFont="1">
      <alignment shrinkToFit="0" vertical="bottom" wrapText="0"/>
    </xf>
    <xf borderId="0" fillId="0" fontId="7" numFmtId="0" xfId="0" applyAlignment="1" applyFont="1">
      <alignment readingOrder="0"/>
    </xf>
    <xf borderId="1" fillId="0" fontId="5" numFmtId="0" xfId="0" applyAlignment="1" applyBorder="1" applyFont="1">
      <alignment readingOrder="0" shrinkToFit="0" vertical="bottom" wrapText="0"/>
    </xf>
    <xf borderId="1" fillId="6" fontId="3" numFmtId="0" xfId="0" applyAlignment="1" applyBorder="1" applyFont="1">
      <alignment horizontal="right" readingOrder="0"/>
    </xf>
    <xf borderId="1" fillId="7" fontId="3" numFmtId="0" xfId="0" applyAlignment="1" applyBorder="1" applyFont="1">
      <alignment readingOrder="0"/>
    </xf>
    <xf borderId="1" fillId="0" fontId="3" numFmtId="0" xfId="0" applyAlignment="1" applyBorder="1" applyFont="1">
      <alignment horizontal="right" readingOrder="0"/>
    </xf>
    <xf borderId="1" fillId="0" fontId="4" numFmtId="0" xfId="0" applyAlignment="1" applyBorder="1" applyFont="1">
      <alignment readingOrder="0" shrinkToFit="0" vertical="bottom" wrapText="0"/>
    </xf>
    <xf borderId="2" fillId="0" fontId="4" numFmtId="0" xfId="0" applyAlignment="1" applyBorder="1" applyFont="1">
      <alignment readingOrder="0" shrinkToFit="0" vertical="bottom" wrapText="0"/>
    </xf>
    <xf borderId="1" fillId="0" fontId="4" numFmtId="164" xfId="0" applyAlignment="1" applyBorder="1" applyFont="1" applyNumberFormat="1">
      <alignment readingOrder="0" shrinkToFit="0" vertical="bottom" wrapText="0"/>
    </xf>
    <xf borderId="1" fillId="0" fontId="4" numFmtId="10" xfId="0" applyAlignment="1" applyBorder="1" applyFont="1" applyNumberFormat="1">
      <alignment horizontal="right" readingOrder="0" shrinkToFit="0" vertical="bottom" wrapText="0"/>
    </xf>
    <xf borderId="2" fillId="0" fontId="4" numFmtId="10" xfId="0" applyAlignment="1" applyBorder="1" applyFont="1" applyNumberFormat="1">
      <alignment horizontal="right" readingOrder="0" shrinkToFit="0" vertical="bottom" wrapText="0"/>
    </xf>
    <xf borderId="0" fillId="0" fontId="6" numFmtId="0" xfId="0" applyFont="1"/>
    <xf borderId="0" fillId="0" fontId="3" numFmtId="10" xfId="0" applyFont="1" applyNumberFormat="1"/>
    <xf borderId="0" fillId="0" fontId="6" numFmtId="10" xfId="0" applyFont="1" applyNumberFormat="1"/>
    <xf borderId="5" fillId="0" fontId="6" numFmtId="0" xfId="0" applyAlignment="1" applyBorder="1" applyFont="1">
      <alignment horizontal="right" readingOrder="0"/>
    </xf>
    <xf borderId="0" fillId="0" fontId="3" numFmtId="0" xfId="0" applyAlignment="1" applyFont="1">
      <alignment vertical="top"/>
    </xf>
    <xf borderId="0" fillId="0" fontId="8" numFmtId="0" xfId="0" applyAlignment="1" applyFont="1">
      <alignment horizontal="right" readingOrder="0" vertical="top"/>
    </xf>
    <xf borderId="0" fillId="0" fontId="8" numFmtId="0" xfId="0" applyAlignment="1" applyFont="1">
      <alignment horizontal="right" readingOrder="0" shrinkToFit="0" vertical="top" wrapText="1"/>
    </xf>
    <xf borderId="0" fillId="0" fontId="9" numFmtId="0" xfId="0" applyAlignment="1" applyFont="1">
      <alignment vertical="top"/>
    </xf>
    <xf borderId="0" fillId="0" fontId="9" numFmtId="10"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4.86"/>
    <col customWidth="1" hidden="1" min="9" max="9" width="15.57"/>
    <col customWidth="1" hidden="1" min="10" max="10" width="16.29"/>
    <col customWidth="1" hidden="1" min="11" max="11" width="13.0"/>
    <col customWidth="1" hidden="1" min="12" max="12" width="12.86"/>
    <col customWidth="1" hidden="1" min="13" max="13" width="15.0"/>
    <col customWidth="1" hidden="1" min="14" max="14" width="16.57"/>
    <col customWidth="1" hidden="1" min="15" max="16" width="17.29"/>
    <col customWidth="1" hidden="1" min="17" max="17" width="14.86"/>
    <col customWidth="1" min="18" max="19" width="15.86"/>
    <col customWidth="1" min="20" max="20" width="16.0"/>
  </cols>
  <sheetData>
    <row r="1">
      <c r="A1" s="1" t="s">
        <v>0</v>
      </c>
      <c r="B1" s="5"/>
      <c r="C1" s="5"/>
      <c r="D1" s="5"/>
      <c r="E1" s="5"/>
      <c r="F1" s="5"/>
      <c r="G1" s="5"/>
      <c r="H1" s="5"/>
      <c r="I1" s="5"/>
      <c r="J1" s="5"/>
      <c r="K1" s="5"/>
      <c r="L1" s="5"/>
      <c r="M1" s="5"/>
      <c r="N1" s="5"/>
      <c r="O1" s="5"/>
      <c r="P1" s="5"/>
      <c r="Q1" s="5"/>
      <c r="R1" s="5"/>
      <c r="S1" s="5"/>
      <c r="T1" s="5"/>
      <c r="U1" s="7"/>
    </row>
    <row r="2">
      <c r="A2" s="9" t="s">
        <v>1</v>
      </c>
      <c r="B2" s="10" t="s">
        <v>11</v>
      </c>
      <c r="C2" s="10" t="s">
        <v>12</v>
      </c>
      <c r="D2" s="10" t="s">
        <v>13</v>
      </c>
      <c r="E2" s="10" t="s">
        <v>14</v>
      </c>
      <c r="F2" s="10" t="s">
        <v>15</v>
      </c>
      <c r="G2" s="10" t="s">
        <v>16</v>
      </c>
      <c r="H2" s="10" t="s">
        <v>17</v>
      </c>
      <c r="I2" s="10" t="s">
        <v>18</v>
      </c>
      <c r="J2" s="10" t="s">
        <v>19</v>
      </c>
      <c r="K2" s="10" t="s">
        <v>20</v>
      </c>
      <c r="L2" s="10" t="s">
        <v>21</v>
      </c>
      <c r="M2" s="10" t="s">
        <v>22</v>
      </c>
      <c r="N2" s="10" t="s">
        <v>27</v>
      </c>
      <c r="O2" s="10" t="s">
        <v>28</v>
      </c>
      <c r="P2" s="15" t="s">
        <v>29</v>
      </c>
      <c r="Q2" s="16"/>
      <c r="R2" s="10" t="s">
        <v>35</v>
      </c>
      <c r="S2" s="10" t="s">
        <v>36</v>
      </c>
      <c r="T2" s="10" t="s">
        <v>37</v>
      </c>
      <c r="U2" s="7"/>
    </row>
    <row r="3">
      <c r="A3" s="6" t="s">
        <v>10</v>
      </c>
      <c r="B3" s="8">
        <v>1269.0</v>
      </c>
      <c r="C3" s="18">
        <v>1069.0</v>
      </c>
      <c r="D3" s="18">
        <v>582.0</v>
      </c>
      <c r="E3" s="19">
        <f>252+61</f>
        <v>313</v>
      </c>
      <c r="F3" s="18">
        <v>174.0</v>
      </c>
      <c r="G3" s="18">
        <v>184.0</v>
      </c>
      <c r="H3" s="18">
        <v>398.0</v>
      </c>
      <c r="I3" s="8">
        <v>12.0</v>
      </c>
      <c r="J3" s="8">
        <v>21.0</v>
      </c>
      <c r="K3" s="8">
        <v>39.0</v>
      </c>
      <c r="L3" s="8" t="s">
        <v>32</v>
      </c>
      <c r="M3" s="8" t="s">
        <v>32</v>
      </c>
      <c r="N3" s="20">
        <v>80.0</v>
      </c>
      <c r="O3" s="8" t="s">
        <v>32</v>
      </c>
      <c r="P3" s="21" t="s">
        <v>32</v>
      </c>
      <c r="Q3" s="22"/>
      <c r="R3" s="23">
        <f t="shared" ref="R3:S3" si="1">C3/B3</f>
        <v>0.8423955871</v>
      </c>
      <c r="S3" s="23">
        <f t="shared" si="1"/>
        <v>0.5444340505</v>
      </c>
      <c r="T3" s="23">
        <f t="shared" ref="T3:T6" si="2">G3/(G3+H3)</f>
        <v>0.3161512027</v>
      </c>
    </row>
    <row r="4">
      <c r="A4" s="6" t="s">
        <v>24</v>
      </c>
      <c r="B4" s="24">
        <v>95.0</v>
      </c>
      <c r="C4" s="18">
        <v>121.0</v>
      </c>
      <c r="D4" s="18">
        <v>48.0</v>
      </c>
      <c r="E4" s="18">
        <f>122-84</f>
        <v>38</v>
      </c>
      <c r="F4" s="18">
        <v>35.0</v>
      </c>
      <c r="G4" s="18">
        <v>6.0</v>
      </c>
      <c r="H4" s="18">
        <v>42.0</v>
      </c>
      <c r="I4" s="24">
        <v>1.0</v>
      </c>
      <c r="J4" s="24">
        <v>123.0</v>
      </c>
      <c r="K4" s="8" t="s">
        <v>32</v>
      </c>
      <c r="L4" s="24" t="s">
        <v>32</v>
      </c>
      <c r="M4" s="24" t="s">
        <v>32</v>
      </c>
      <c r="N4" s="8" t="s">
        <v>32</v>
      </c>
      <c r="O4" s="24" t="s">
        <v>32</v>
      </c>
      <c r="P4" s="26" t="s">
        <v>32</v>
      </c>
      <c r="Q4" s="22"/>
      <c r="R4" s="23">
        <f t="shared" ref="R4:R6" si="3">C4/B4</f>
        <v>1.273684211</v>
      </c>
      <c r="S4" s="23">
        <f t="shared" ref="S4:S5" si="4">(D4/C4)</f>
        <v>0.3966942149</v>
      </c>
      <c r="T4" s="23">
        <f t="shared" si="2"/>
        <v>0.125</v>
      </c>
    </row>
    <row r="5">
      <c r="A5" s="6" t="s">
        <v>67</v>
      </c>
      <c r="B5" s="8">
        <v>1428.0</v>
      </c>
      <c r="C5" s="18">
        <v>1035.0</v>
      </c>
      <c r="D5" s="18">
        <v>603.0</v>
      </c>
      <c r="E5" s="18">
        <v>424.0</v>
      </c>
      <c r="F5" s="18">
        <v>8.0</v>
      </c>
      <c r="G5" s="18">
        <v>156.78</v>
      </c>
      <c r="H5" s="18">
        <v>446.22</v>
      </c>
      <c r="I5" s="17"/>
      <c r="J5" s="17"/>
      <c r="K5" s="17"/>
      <c r="L5" s="17"/>
      <c r="M5" s="17"/>
      <c r="N5" s="20"/>
      <c r="O5" s="20"/>
      <c r="P5" s="27"/>
      <c r="Q5" s="22"/>
      <c r="R5" s="23">
        <f t="shared" si="3"/>
        <v>0.724789916</v>
      </c>
      <c r="S5" s="23">
        <f t="shared" si="4"/>
        <v>0.5826086957</v>
      </c>
      <c r="T5" s="23">
        <f t="shared" si="2"/>
        <v>0.26</v>
      </c>
    </row>
    <row r="6">
      <c r="A6" s="6" t="s">
        <v>30</v>
      </c>
      <c r="B6" s="12">
        <v>60.0</v>
      </c>
      <c r="C6" s="28">
        <v>41.0</v>
      </c>
      <c r="D6" s="28">
        <v>20.0</v>
      </c>
      <c r="E6" s="28">
        <v>21.0</v>
      </c>
      <c r="F6" s="28">
        <v>0.0</v>
      </c>
      <c r="G6" s="28">
        <v>11.0</v>
      </c>
      <c r="H6" s="28">
        <v>9.0</v>
      </c>
      <c r="I6" s="12">
        <v>0.0</v>
      </c>
      <c r="J6" s="8" t="s">
        <v>71</v>
      </c>
      <c r="K6" s="8" t="s">
        <v>71</v>
      </c>
      <c r="L6" s="8" t="s">
        <v>71</v>
      </c>
      <c r="M6" s="8" t="s">
        <v>71</v>
      </c>
      <c r="N6" s="8" t="s">
        <v>71</v>
      </c>
      <c r="O6" s="8" t="s">
        <v>71</v>
      </c>
      <c r="P6" s="21" t="s">
        <v>71</v>
      </c>
      <c r="Q6" s="22"/>
      <c r="R6" s="23">
        <f t="shared" si="3"/>
        <v>0.6833333333</v>
      </c>
      <c r="S6" s="23">
        <f>D6/C6</f>
        <v>0.487804878</v>
      </c>
      <c r="T6" s="23">
        <f t="shared" si="2"/>
        <v>0.55</v>
      </c>
    </row>
    <row r="7">
      <c r="A7" s="3" t="s">
        <v>83</v>
      </c>
      <c r="B7" s="11"/>
      <c r="C7" s="11"/>
      <c r="D7" s="11"/>
      <c r="E7" s="11"/>
      <c r="F7" s="11"/>
      <c r="G7" s="11"/>
      <c r="H7" s="11"/>
      <c r="I7" s="24">
        <v>0.0</v>
      </c>
      <c r="J7" s="8" t="s">
        <v>71</v>
      </c>
      <c r="K7" s="8">
        <v>29.75</v>
      </c>
      <c r="L7" s="8">
        <v>8.0</v>
      </c>
      <c r="M7" s="8">
        <v>5.7</v>
      </c>
      <c r="N7" s="20">
        <v>51.64</v>
      </c>
      <c r="O7" s="20">
        <v>44.5</v>
      </c>
      <c r="P7" s="27">
        <v>5.0</v>
      </c>
      <c r="Q7" s="22"/>
      <c r="R7" s="29"/>
      <c r="S7" s="29"/>
      <c r="T7" s="29"/>
    </row>
    <row r="8">
      <c r="A8" s="6" t="s">
        <v>33</v>
      </c>
      <c r="B8" s="8">
        <v>26.0</v>
      </c>
      <c r="C8" s="18">
        <v>6.0</v>
      </c>
      <c r="D8" s="18">
        <v>5.0</v>
      </c>
      <c r="E8" s="18">
        <v>0.0</v>
      </c>
      <c r="F8" s="18">
        <v>1.0</v>
      </c>
      <c r="G8" s="18">
        <v>1.0</v>
      </c>
      <c r="H8" s="18">
        <v>4.0</v>
      </c>
      <c r="I8" s="8">
        <v>0.0</v>
      </c>
      <c r="J8" s="8" t="s">
        <v>91</v>
      </c>
      <c r="K8" s="8" t="s">
        <v>91</v>
      </c>
      <c r="L8" s="8" t="s">
        <v>91</v>
      </c>
      <c r="M8" s="8" t="s">
        <v>91</v>
      </c>
      <c r="N8" s="8" t="s">
        <v>91</v>
      </c>
      <c r="O8" s="8" t="s">
        <v>91</v>
      </c>
      <c r="P8" s="21" t="s">
        <v>91</v>
      </c>
      <c r="Q8" s="22"/>
      <c r="R8" s="23">
        <f t="shared" ref="R8:S8" si="5">C8/B8</f>
        <v>0.2307692308</v>
      </c>
      <c r="S8" s="23">
        <f t="shared" si="5"/>
        <v>0.8333333333</v>
      </c>
      <c r="T8" s="23">
        <f t="shared" ref="T8:T9" si="7">G8/(G8+H8)</f>
        <v>0.2</v>
      </c>
    </row>
    <row r="9">
      <c r="A9" s="6" t="s">
        <v>94</v>
      </c>
      <c r="B9" s="8">
        <v>55.0</v>
      </c>
      <c r="C9" s="18">
        <v>32.0</v>
      </c>
      <c r="D9" s="18">
        <v>26.0</v>
      </c>
      <c r="E9" s="18">
        <v>2.0</v>
      </c>
      <c r="F9" s="18">
        <v>4.0</v>
      </c>
      <c r="G9" s="18">
        <v>1.0</v>
      </c>
      <c r="H9" s="18">
        <f>27-2</f>
        <v>25</v>
      </c>
      <c r="I9" s="8">
        <v>4.0</v>
      </c>
      <c r="J9" s="8" t="s">
        <v>32</v>
      </c>
      <c r="K9" s="8" t="s">
        <v>107</v>
      </c>
      <c r="L9" s="8" t="s">
        <v>32</v>
      </c>
      <c r="M9" s="8" t="s">
        <v>32</v>
      </c>
      <c r="N9" s="20" t="s">
        <v>108</v>
      </c>
      <c r="O9" s="8" t="s">
        <v>32</v>
      </c>
      <c r="P9" s="8" t="s">
        <v>32</v>
      </c>
      <c r="Q9" s="22"/>
      <c r="R9" s="23">
        <f t="shared" ref="R9:S9" si="6">C9/B9</f>
        <v>0.5818181818</v>
      </c>
      <c r="S9" s="23">
        <f t="shared" si="6"/>
        <v>0.8125</v>
      </c>
      <c r="T9" s="23">
        <f t="shared" si="7"/>
        <v>0.03846153846</v>
      </c>
    </row>
    <row r="10">
      <c r="A10" s="14" t="s">
        <v>112</v>
      </c>
      <c r="B10" s="12">
        <v>560.0</v>
      </c>
      <c r="C10" s="28">
        <v>417.0</v>
      </c>
      <c r="D10" s="28">
        <f>249-3</f>
        <v>246</v>
      </c>
      <c r="E10" s="28">
        <f>168-3</f>
        <v>165</v>
      </c>
      <c r="F10" s="28">
        <v>6.0</v>
      </c>
      <c r="G10" s="18">
        <v>125.46</v>
      </c>
      <c r="H10" s="18">
        <v>120.54</v>
      </c>
      <c r="I10" s="8" t="s">
        <v>104</v>
      </c>
      <c r="J10" s="8" t="s">
        <v>71</v>
      </c>
      <c r="K10" s="8" t="s">
        <v>71</v>
      </c>
      <c r="L10" s="8" t="s">
        <v>71</v>
      </c>
      <c r="M10" s="8" t="s">
        <v>71</v>
      </c>
      <c r="N10" s="8" t="s">
        <v>71</v>
      </c>
      <c r="O10" s="8" t="s">
        <v>71</v>
      </c>
      <c r="P10" s="21" t="s">
        <v>71</v>
      </c>
      <c r="Q10" s="22"/>
      <c r="R10" s="23">
        <f t="shared" ref="R10:S10" si="8">C10/B10</f>
        <v>0.7446428571</v>
      </c>
      <c r="S10" s="23">
        <f t="shared" si="8"/>
        <v>0.5899280576</v>
      </c>
      <c r="T10" s="33">
        <v>0.51</v>
      </c>
    </row>
    <row r="11">
      <c r="A11" s="14" t="s">
        <v>40</v>
      </c>
      <c r="B11" s="8">
        <v>160.0</v>
      </c>
      <c r="C11" s="18">
        <v>94.0</v>
      </c>
      <c r="D11" s="19">
        <f>29+9</f>
        <v>38</v>
      </c>
      <c r="E11" s="19">
        <f>11+36</f>
        <v>47</v>
      </c>
      <c r="F11" s="18">
        <v>9.0</v>
      </c>
      <c r="G11" s="18">
        <v>9.0</v>
      </c>
      <c r="H11" s="18">
        <v>29.0</v>
      </c>
      <c r="I11" s="8" t="s">
        <v>104</v>
      </c>
      <c r="J11" s="8"/>
      <c r="K11" s="8">
        <v>3.0</v>
      </c>
      <c r="L11" s="8" t="s">
        <v>104</v>
      </c>
      <c r="M11" s="8" t="s">
        <v>104</v>
      </c>
      <c r="N11" s="20">
        <v>14.0</v>
      </c>
      <c r="O11" s="8" t="s">
        <v>104</v>
      </c>
      <c r="P11" s="21" t="s">
        <v>104</v>
      </c>
      <c r="Q11" s="22"/>
      <c r="R11" s="23">
        <f t="shared" ref="R11:S11" si="9">C11/B11</f>
        <v>0.5875</v>
      </c>
      <c r="S11" s="23">
        <f t="shared" si="9"/>
        <v>0.4042553191</v>
      </c>
      <c r="T11" s="23">
        <f t="shared" ref="T11:T12" si="11">G11/(G11+H11)</f>
        <v>0.2368421053</v>
      </c>
    </row>
    <row r="12">
      <c r="A12" s="14" t="s">
        <v>41</v>
      </c>
      <c r="B12" s="8">
        <v>105.0</v>
      </c>
      <c r="C12" s="18">
        <v>83.0</v>
      </c>
      <c r="D12" s="18">
        <v>31.0</v>
      </c>
      <c r="E12" s="18">
        <v>33.0</v>
      </c>
      <c r="F12" s="18">
        <v>19.0</v>
      </c>
      <c r="G12" s="18">
        <v>14.0</v>
      </c>
      <c r="H12" s="18">
        <v>17.0</v>
      </c>
      <c r="I12" s="8" t="s">
        <v>114</v>
      </c>
      <c r="J12" s="35">
        <f>(17653+23194)/(983+773)</f>
        <v>23.26138952</v>
      </c>
      <c r="K12" s="8">
        <v>17.96</v>
      </c>
      <c r="L12" s="17"/>
      <c r="M12" s="17"/>
      <c r="N12" s="20">
        <v>30.01</v>
      </c>
      <c r="O12" s="20"/>
      <c r="P12" s="27"/>
      <c r="Q12" s="22"/>
      <c r="R12" s="23">
        <f t="shared" ref="R12:S12" si="10">C12/B12</f>
        <v>0.7904761905</v>
      </c>
      <c r="S12" s="23">
        <f t="shared" si="10"/>
        <v>0.3734939759</v>
      </c>
      <c r="T12" s="23">
        <f t="shared" si="11"/>
        <v>0.4516129032</v>
      </c>
    </row>
    <row r="13">
      <c r="A13" s="3" t="s">
        <v>115</v>
      </c>
      <c r="B13" s="36"/>
      <c r="C13" s="36"/>
      <c r="D13" s="36"/>
      <c r="E13" s="36"/>
      <c r="F13" s="36"/>
      <c r="G13" s="36"/>
      <c r="H13" s="36"/>
      <c r="I13" s="17"/>
      <c r="J13" s="17"/>
      <c r="K13" s="17"/>
      <c r="L13" s="17"/>
      <c r="M13" s="17"/>
      <c r="N13" s="20"/>
      <c r="O13" s="20"/>
      <c r="P13" s="27"/>
      <c r="Q13" s="22"/>
      <c r="R13" s="29"/>
      <c r="S13" s="29"/>
      <c r="T13" s="29"/>
    </row>
    <row r="14">
      <c r="A14" s="14" t="s">
        <v>43</v>
      </c>
      <c r="B14" s="8">
        <v>105.0</v>
      </c>
      <c r="C14" s="18">
        <v>77.0</v>
      </c>
      <c r="D14" s="18">
        <v>72.0</v>
      </c>
      <c r="E14" s="18">
        <v>4.0</v>
      </c>
      <c r="F14" s="18">
        <v>1.0</v>
      </c>
      <c r="G14" s="18">
        <v>9.0</v>
      </c>
      <c r="H14" s="18">
        <v>63.0</v>
      </c>
      <c r="I14" s="17"/>
      <c r="J14" s="17"/>
      <c r="K14" s="17"/>
      <c r="L14" s="17"/>
      <c r="M14" s="17"/>
      <c r="N14" s="20"/>
      <c r="O14" s="20"/>
      <c r="P14" s="27"/>
      <c r="Q14" s="22"/>
      <c r="R14" s="23">
        <f t="shared" ref="R14:S14" si="12">C14/B14</f>
        <v>0.7333333333</v>
      </c>
      <c r="S14" s="23">
        <f t="shared" si="12"/>
        <v>0.9350649351</v>
      </c>
      <c r="T14" s="23">
        <f t="shared" ref="T14:T19" si="14">G14/(G14+H14)</f>
        <v>0.125</v>
      </c>
    </row>
    <row r="15">
      <c r="A15" s="14" t="s">
        <v>44</v>
      </c>
      <c r="B15" s="8">
        <v>86.0</v>
      </c>
      <c r="C15" s="18">
        <v>42.0</v>
      </c>
      <c r="D15" s="18">
        <v>22.0</v>
      </c>
      <c r="E15" s="18">
        <v>4.0</v>
      </c>
      <c r="F15" s="18">
        <v>16.0</v>
      </c>
      <c r="G15" s="18">
        <f>10-6</f>
        <v>4</v>
      </c>
      <c r="H15" s="18">
        <f>28-10</f>
        <v>18</v>
      </c>
      <c r="I15" s="8">
        <v>2.0</v>
      </c>
      <c r="J15" s="8">
        <v>21.5</v>
      </c>
      <c r="K15" s="8" t="s">
        <v>32</v>
      </c>
      <c r="L15" s="8" t="s">
        <v>32</v>
      </c>
      <c r="M15" s="8" t="s">
        <v>32</v>
      </c>
      <c r="N15" s="8" t="s">
        <v>32</v>
      </c>
      <c r="O15" s="8" t="s">
        <v>32</v>
      </c>
      <c r="P15" s="21" t="s">
        <v>32</v>
      </c>
      <c r="Q15" s="22"/>
      <c r="R15" s="23">
        <f t="shared" ref="R15:S15" si="13">C15/B15</f>
        <v>0.488372093</v>
      </c>
      <c r="S15" s="23">
        <f t="shared" si="13"/>
        <v>0.5238095238</v>
      </c>
      <c r="T15" s="23">
        <f t="shared" si="14"/>
        <v>0.1818181818</v>
      </c>
    </row>
    <row r="16">
      <c r="A16" s="14" t="s">
        <v>45</v>
      </c>
      <c r="B16" s="8">
        <v>18.0</v>
      </c>
      <c r="C16" s="18">
        <v>14.0</v>
      </c>
      <c r="D16" s="18">
        <v>11.0</v>
      </c>
      <c r="E16" s="18">
        <v>3.0</v>
      </c>
      <c r="F16" s="18">
        <v>0.0</v>
      </c>
      <c r="G16" s="18">
        <v>5.0</v>
      </c>
      <c r="H16" s="18">
        <v>6.0</v>
      </c>
      <c r="I16" s="8">
        <v>0.0</v>
      </c>
      <c r="J16" s="17"/>
      <c r="K16" s="17"/>
      <c r="L16" s="17"/>
      <c r="M16" s="17"/>
      <c r="N16" s="20"/>
      <c r="O16" s="20"/>
      <c r="P16" s="27"/>
      <c r="Q16" s="22"/>
      <c r="R16" s="23">
        <f t="shared" ref="R16:S16" si="15">C16/B16</f>
        <v>0.7777777778</v>
      </c>
      <c r="S16" s="23">
        <f t="shared" si="15"/>
        <v>0.7857142857</v>
      </c>
      <c r="T16" s="23">
        <f t="shared" si="14"/>
        <v>0.4545454545</v>
      </c>
    </row>
    <row r="17">
      <c r="A17" s="14" t="s">
        <v>46</v>
      </c>
      <c r="B17" s="8">
        <v>14.0</v>
      </c>
      <c r="C17" s="18">
        <v>13.0</v>
      </c>
      <c r="D17" s="18">
        <v>11.0</v>
      </c>
      <c r="E17" s="18">
        <v>1.0</v>
      </c>
      <c r="F17" s="18">
        <v>1.0</v>
      </c>
      <c r="G17" s="18">
        <v>3.0</v>
      </c>
      <c r="H17" s="18">
        <f>9-1</f>
        <v>8</v>
      </c>
      <c r="I17" s="8">
        <v>0.0</v>
      </c>
      <c r="J17" s="8">
        <v>12.5</v>
      </c>
      <c r="K17" s="8">
        <v>6.0</v>
      </c>
      <c r="L17" s="8" t="s">
        <v>32</v>
      </c>
      <c r="M17" s="8" t="s">
        <v>32</v>
      </c>
      <c r="N17" s="20">
        <v>19.0</v>
      </c>
      <c r="O17" s="8" t="s">
        <v>32</v>
      </c>
      <c r="P17" s="21" t="s">
        <v>32</v>
      </c>
      <c r="Q17" s="22"/>
      <c r="R17" s="23">
        <f t="shared" ref="R17:S17" si="16">C17/B17</f>
        <v>0.9285714286</v>
      </c>
      <c r="S17" s="23">
        <f t="shared" si="16"/>
        <v>0.8461538462</v>
      </c>
      <c r="T17" s="23">
        <f t="shared" si="14"/>
        <v>0.2727272727</v>
      </c>
    </row>
    <row r="18">
      <c r="A18" s="14" t="s">
        <v>47</v>
      </c>
      <c r="B18" s="8">
        <v>12.0</v>
      </c>
      <c r="C18" s="18">
        <v>14.0</v>
      </c>
      <c r="D18" s="18">
        <v>7.0</v>
      </c>
      <c r="E18" s="18">
        <v>4.0</v>
      </c>
      <c r="F18" s="18">
        <v>3.0</v>
      </c>
      <c r="G18" s="18">
        <v>4.0</v>
      </c>
      <c r="H18" s="18">
        <v>3.0</v>
      </c>
      <c r="I18" s="8">
        <v>0.0</v>
      </c>
      <c r="J18" s="8">
        <v>35.36</v>
      </c>
      <c r="K18" s="8">
        <v>15.21</v>
      </c>
      <c r="L18" s="8">
        <v>3.0</v>
      </c>
      <c r="M18" s="8">
        <v>1.0</v>
      </c>
      <c r="N18" s="20">
        <v>58.62</v>
      </c>
      <c r="O18" s="20">
        <v>45.0</v>
      </c>
      <c r="P18" s="27">
        <v>1.0</v>
      </c>
      <c r="Q18" s="22"/>
      <c r="R18" s="23">
        <f t="shared" ref="R18:S18" si="17">C18/B18</f>
        <v>1.166666667</v>
      </c>
      <c r="S18" s="23">
        <f t="shared" si="17"/>
        <v>0.5</v>
      </c>
      <c r="T18" s="23">
        <f t="shared" si="14"/>
        <v>0.5714285714</v>
      </c>
    </row>
    <row r="19">
      <c r="A19" s="14" t="s">
        <v>48</v>
      </c>
      <c r="B19" s="8">
        <v>73.0</v>
      </c>
      <c r="C19" s="18">
        <v>52.0</v>
      </c>
      <c r="D19" s="18">
        <f>35-8</f>
        <v>27</v>
      </c>
      <c r="E19" s="19">
        <f>6+6</f>
        <v>12</v>
      </c>
      <c r="F19" s="19">
        <f>1+4+8</f>
        <v>13</v>
      </c>
      <c r="G19" s="19">
        <f>D19-H19-8</f>
        <v>5</v>
      </c>
      <c r="H19" s="19">
        <f>1+4+3+3+2+1</f>
        <v>14</v>
      </c>
      <c r="I19" s="8">
        <v>8.0</v>
      </c>
      <c r="J19" s="8">
        <v>7.38</v>
      </c>
      <c r="K19" s="8" t="s">
        <v>32</v>
      </c>
      <c r="L19" s="8" t="s">
        <v>32</v>
      </c>
      <c r="M19" s="8" t="s">
        <v>32</v>
      </c>
      <c r="N19" s="8" t="s">
        <v>32</v>
      </c>
      <c r="O19" s="8" t="s">
        <v>32</v>
      </c>
      <c r="P19" s="8" t="s">
        <v>32</v>
      </c>
      <c r="Q19" s="22"/>
      <c r="R19" s="23">
        <f t="shared" ref="R19:S19" si="18">C19/B19</f>
        <v>0.7123287671</v>
      </c>
      <c r="S19" s="23">
        <f t="shared" si="18"/>
        <v>0.5192307692</v>
      </c>
      <c r="T19" s="23">
        <f t="shared" si="14"/>
        <v>0.2631578947</v>
      </c>
    </row>
    <row r="20">
      <c r="A20" s="14" t="s">
        <v>119</v>
      </c>
      <c r="B20" s="8">
        <v>1500.0</v>
      </c>
      <c r="C20" s="18">
        <v>1390.0</v>
      </c>
      <c r="D20" s="38"/>
      <c r="E20" s="38"/>
      <c r="F20" s="38"/>
      <c r="G20" s="38"/>
      <c r="H20" s="38"/>
      <c r="I20" s="24">
        <f>1+136</f>
        <v>137</v>
      </c>
      <c r="J20" s="8" t="s">
        <v>71</v>
      </c>
      <c r="K20" s="8" t="s">
        <v>71</v>
      </c>
      <c r="L20" s="8" t="s">
        <v>71</v>
      </c>
      <c r="M20" s="8" t="s">
        <v>71</v>
      </c>
      <c r="N20" s="8" t="s">
        <v>71</v>
      </c>
      <c r="O20" s="8" t="s">
        <v>71</v>
      </c>
      <c r="P20" s="21" t="s">
        <v>71</v>
      </c>
      <c r="Q20" s="22"/>
      <c r="R20" s="23">
        <f t="shared" ref="R20:R21" si="19">C20/B20</f>
        <v>0.9266666667</v>
      </c>
      <c r="S20" s="23"/>
      <c r="T20" s="23"/>
    </row>
    <row r="21">
      <c r="A21" s="14" t="s">
        <v>120</v>
      </c>
      <c r="B21" s="8">
        <v>774.0</v>
      </c>
      <c r="C21" s="18">
        <v>706.0</v>
      </c>
      <c r="D21" s="38"/>
      <c r="E21" s="38"/>
      <c r="F21" s="38"/>
      <c r="G21" s="38"/>
      <c r="H21" s="38"/>
      <c r="I21" s="24">
        <v>117.0</v>
      </c>
      <c r="J21" s="8" t="s">
        <v>71</v>
      </c>
      <c r="K21" s="8" t="s">
        <v>71</v>
      </c>
      <c r="L21" s="8" t="s">
        <v>71</v>
      </c>
      <c r="M21" s="8" t="s">
        <v>71</v>
      </c>
      <c r="N21" s="8" t="s">
        <v>71</v>
      </c>
      <c r="O21" s="8" t="s">
        <v>71</v>
      </c>
      <c r="P21" s="21" t="s">
        <v>71</v>
      </c>
      <c r="Q21" s="22"/>
      <c r="R21" s="23">
        <f t="shared" si="19"/>
        <v>0.9121447028</v>
      </c>
      <c r="S21" s="23"/>
      <c r="T21" s="23"/>
    </row>
    <row r="22">
      <c r="A22" s="3" t="s">
        <v>121</v>
      </c>
      <c r="B22" s="11"/>
      <c r="C22" s="11"/>
      <c r="D22" s="36"/>
      <c r="E22" s="36"/>
      <c r="F22" s="36"/>
      <c r="G22" s="36"/>
      <c r="H22" s="36"/>
      <c r="I22" s="17"/>
      <c r="J22" s="17"/>
      <c r="K22" s="17"/>
      <c r="L22" s="17"/>
      <c r="M22" s="17"/>
      <c r="N22" s="20"/>
      <c r="O22" s="20"/>
      <c r="P22" s="27"/>
      <c r="Q22" s="22"/>
      <c r="R22" s="29"/>
      <c r="S22" s="29"/>
      <c r="T22" s="29"/>
    </row>
    <row r="23">
      <c r="A23" s="14" t="s">
        <v>52</v>
      </c>
      <c r="B23" s="8">
        <v>520.0</v>
      </c>
      <c r="C23" s="18">
        <v>385.0</v>
      </c>
      <c r="D23" s="18">
        <v>117.0</v>
      </c>
      <c r="E23" s="18">
        <v>158.0</v>
      </c>
      <c r="F23" s="18">
        <v>110.0</v>
      </c>
      <c r="G23" s="18">
        <v>45.0</v>
      </c>
      <c r="H23" s="18">
        <v>72.0</v>
      </c>
      <c r="I23" s="8">
        <f>9+1</f>
        <v>10</v>
      </c>
      <c r="J23" s="8">
        <v>16.06</v>
      </c>
      <c r="K23" s="8" t="s">
        <v>32</v>
      </c>
      <c r="L23" s="8" t="s">
        <v>32</v>
      </c>
      <c r="M23" s="8" t="s">
        <v>32</v>
      </c>
      <c r="N23" s="8" t="s">
        <v>32</v>
      </c>
      <c r="O23" s="8" t="s">
        <v>32</v>
      </c>
      <c r="P23" s="21" t="s">
        <v>32</v>
      </c>
      <c r="Q23" s="22"/>
      <c r="R23" s="23">
        <f t="shared" ref="R23:S23" si="20">C23/B23</f>
        <v>0.7403846154</v>
      </c>
      <c r="S23" s="23">
        <f t="shared" si="20"/>
        <v>0.3038961039</v>
      </c>
      <c r="T23" s="23">
        <f t="shared" ref="T23:T31" si="22">G23/(G23+H23)</f>
        <v>0.3846153846</v>
      </c>
    </row>
    <row r="24">
      <c r="A24" s="14" t="s">
        <v>53</v>
      </c>
      <c r="B24" s="8">
        <v>120.0</v>
      </c>
      <c r="C24" s="18">
        <v>62.0</v>
      </c>
      <c r="D24" s="18">
        <v>34.0</v>
      </c>
      <c r="E24" s="18">
        <v>26.0</v>
      </c>
      <c r="F24" s="18">
        <v>2.0</v>
      </c>
      <c r="G24" s="18">
        <v>11.0</v>
      </c>
      <c r="H24" s="18">
        <v>23.0</v>
      </c>
      <c r="I24" s="8">
        <v>0.0</v>
      </c>
      <c r="J24" s="8" t="s">
        <v>32</v>
      </c>
      <c r="K24" s="8" t="s">
        <v>32</v>
      </c>
      <c r="L24" s="8" t="s">
        <v>32</v>
      </c>
      <c r="M24" s="8" t="s">
        <v>32</v>
      </c>
      <c r="N24" s="8" t="s">
        <v>32</v>
      </c>
      <c r="O24" s="8" t="s">
        <v>32</v>
      </c>
      <c r="P24" s="21" t="s">
        <v>32</v>
      </c>
      <c r="Q24" s="22"/>
      <c r="R24" s="23">
        <f t="shared" ref="R24:S24" si="21">C24/B24</f>
        <v>0.5166666667</v>
      </c>
      <c r="S24" s="23">
        <f t="shared" si="21"/>
        <v>0.5483870968</v>
      </c>
      <c r="T24" s="23">
        <f t="shared" si="22"/>
        <v>0.3235294118</v>
      </c>
    </row>
    <row r="25">
      <c r="A25" s="14" t="s">
        <v>54</v>
      </c>
      <c r="B25" s="8">
        <v>35.0</v>
      </c>
      <c r="C25" s="18">
        <v>25.0</v>
      </c>
      <c r="D25" s="18">
        <v>18.0</v>
      </c>
      <c r="E25" s="18">
        <v>7.0</v>
      </c>
      <c r="F25" s="18">
        <v>0.0</v>
      </c>
      <c r="G25" s="18">
        <v>4.0</v>
      </c>
      <c r="H25" s="18">
        <v>14.0</v>
      </c>
      <c r="I25" s="8">
        <v>0.0</v>
      </c>
      <c r="J25" s="17"/>
      <c r="K25" s="17"/>
      <c r="L25" s="17"/>
      <c r="M25" s="17"/>
      <c r="N25" s="20"/>
      <c r="O25" s="20"/>
      <c r="P25" s="27"/>
      <c r="Q25" s="22"/>
      <c r="R25" s="23">
        <f t="shared" ref="R25:S25" si="23">C25/B25</f>
        <v>0.7142857143</v>
      </c>
      <c r="S25" s="23">
        <f t="shared" si="23"/>
        <v>0.72</v>
      </c>
      <c r="T25" s="23">
        <f t="shared" si="22"/>
        <v>0.2222222222</v>
      </c>
    </row>
    <row r="26">
      <c r="A26" s="14" t="s">
        <v>55</v>
      </c>
      <c r="B26" s="8">
        <v>1997.0</v>
      </c>
      <c r="C26" s="28">
        <v>1624.0</v>
      </c>
      <c r="D26" s="28">
        <f>1166-5-23-630</f>
        <v>508</v>
      </c>
      <c r="E26" s="28">
        <v>458.0</v>
      </c>
      <c r="F26" s="28">
        <f>5+23+630</f>
        <v>658</v>
      </c>
      <c r="G26" s="28">
        <f>117-23</f>
        <v>94</v>
      </c>
      <c r="H26" s="28">
        <f>1044-630</f>
        <v>414</v>
      </c>
      <c r="I26" s="34"/>
      <c r="J26" s="8" t="s">
        <v>71</v>
      </c>
      <c r="K26" s="8" t="s">
        <v>71</v>
      </c>
      <c r="L26" s="8" t="s">
        <v>71</v>
      </c>
      <c r="M26" s="8" t="s">
        <v>71</v>
      </c>
      <c r="N26" s="8" t="s">
        <v>71</v>
      </c>
      <c r="O26" s="8" t="s">
        <v>71</v>
      </c>
      <c r="P26" s="21" t="s">
        <v>71</v>
      </c>
      <c r="Q26" s="22"/>
      <c r="R26" s="23">
        <f t="shared" ref="R26:S26" si="24">C26/B26</f>
        <v>0.8132198297</v>
      </c>
      <c r="S26" s="23">
        <f t="shared" si="24"/>
        <v>0.3128078818</v>
      </c>
      <c r="T26" s="23">
        <f t="shared" si="22"/>
        <v>0.1850393701</v>
      </c>
    </row>
    <row r="27">
      <c r="A27" s="14" t="s">
        <v>56</v>
      </c>
      <c r="B27" s="8">
        <v>241.0</v>
      </c>
      <c r="C27" s="18">
        <v>187.0</v>
      </c>
      <c r="D27" s="18">
        <v>68.0</v>
      </c>
      <c r="E27" s="19">
        <f>44</f>
        <v>44</v>
      </c>
      <c r="F27" s="18">
        <v>75.0</v>
      </c>
      <c r="G27" s="18">
        <v>25.0</v>
      </c>
      <c r="H27" s="18">
        <v>43.0</v>
      </c>
      <c r="I27" s="8">
        <v>61.0</v>
      </c>
      <c r="J27" s="8" t="s">
        <v>32</v>
      </c>
      <c r="K27" s="8" t="s">
        <v>32</v>
      </c>
      <c r="L27" s="8" t="s">
        <v>32</v>
      </c>
      <c r="M27" s="8" t="s">
        <v>32</v>
      </c>
      <c r="N27" s="8" t="s">
        <v>32</v>
      </c>
      <c r="O27" s="8" t="s">
        <v>32</v>
      </c>
      <c r="P27" s="8" t="s">
        <v>32</v>
      </c>
      <c r="Q27" s="22"/>
      <c r="R27" s="23">
        <f t="shared" ref="R27:S27" si="25">C27/B27</f>
        <v>0.77593361</v>
      </c>
      <c r="S27" s="23">
        <f t="shared" si="25"/>
        <v>0.3636363636</v>
      </c>
      <c r="T27" s="23">
        <f t="shared" si="22"/>
        <v>0.3676470588</v>
      </c>
    </row>
    <row r="28">
      <c r="A28" s="14" t="s">
        <v>57</v>
      </c>
      <c r="B28" s="8">
        <v>204.0</v>
      </c>
      <c r="C28" s="18">
        <v>120.0</v>
      </c>
      <c r="D28" s="18">
        <v>81.0</v>
      </c>
      <c r="E28" s="18">
        <v>29.0</v>
      </c>
      <c r="F28" s="19">
        <f>2+8</f>
        <v>10</v>
      </c>
      <c r="G28" s="18">
        <v>23.0</v>
      </c>
      <c r="H28" s="18">
        <v>58.0</v>
      </c>
      <c r="I28" s="8">
        <v>2.0</v>
      </c>
      <c r="J28" s="17"/>
      <c r="K28" s="17"/>
      <c r="L28" s="17"/>
      <c r="M28" s="17"/>
      <c r="N28" s="20"/>
      <c r="O28" s="20"/>
      <c r="P28" s="27"/>
      <c r="Q28" s="22"/>
      <c r="R28" s="23">
        <f t="shared" ref="R28:S28" si="26">C28/B28</f>
        <v>0.5882352941</v>
      </c>
      <c r="S28" s="23">
        <f t="shared" si="26"/>
        <v>0.675</v>
      </c>
      <c r="T28" s="23">
        <f t="shared" si="22"/>
        <v>0.2839506173</v>
      </c>
    </row>
    <row r="29">
      <c r="A29" s="14" t="s">
        <v>58</v>
      </c>
      <c r="B29" s="8">
        <v>56.0</v>
      </c>
      <c r="C29" s="18">
        <v>54.0</v>
      </c>
      <c r="D29" s="18">
        <f>28-4</f>
        <v>24</v>
      </c>
      <c r="E29" s="18">
        <v>25.0</v>
      </c>
      <c r="F29" s="18">
        <v>5.0</v>
      </c>
      <c r="G29" s="18">
        <f>11-2</f>
        <v>9</v>
      </c>
      <c r="H29" s="18">
        <f>17-2</f>
        <v>15</v>
      </c>
      <c r="I29" s="24">
        <v>5.0</v>
      </c>
      <c r="J29" s="8" t="s">
        <v>32</v>
      </c>
      <c r="K29" s="8" t="s">
        <v>32</v>
      </c>
      <c r="L29" s="8" t="s">
        <v>32</v>
      </c>
      <c r="M29" s="8" t="s">
        <v>32</v>
      </c>
      <c r="N29" s="8" t="s">
        <v>32</v>
      </c>
      <c r="O29" s="8" t="s">
        <v>32</v>
      </c>
      <c r="P29" s="21" t="s">
        <v>32</v>
      </c>
      <c r="Q29" s="22"/>
      <c r="R29" s="23">
        <f t="shared" ref="R29:S29" si="27">C29/B29</f>
        <v>0.9642857143</v>
      </c>
      <c r="S29" s="23">
        <f t="shared" si="27"/>
        <v>0.4444444444</v>
      </c>
      <c r="T29" s="23">
        <f t="shared" si="22"/>
        <v>0.375</v>
      </c>
    </row>
    <row r="30">
      <c r="A30" s="14" t="s">
        <v>59</v>
      </c>
      <c r="B30" s="8">
        <v>50.0</v>
      </c>
      <c r="C30" s="18">
        <v>35.0</v>
      </c>
      <c r="D30" s="18">
        <v>12.0</v>
      </c>
      <c r="E30" s="18">
        <v>17.0</v>
      </c>
      <c r="F30" s="18">
        <v>6.0</v>
      </c>
      <c r="G30" s="18">
        <v>2.0</v>
      </c>
      <c r="H30" s="18">
        <v>10.0</v>
      </c>
      <c r="I30" s="17"/>
      <c r="J30" s="17"/>
      <c r="K30" s="17"/>
      <c r="L30" s="17"/>
      <c r="M30" s="17"/>
      <c r="N30" s="20"/>
      <c r="O30" s="20"/>
      <c r="P30" s="27"/>
      <c r="Q30" s="22"/>
      <c r="R30" s="23">
        <f t="shared" ref="R30:S30" si="28">C30/B30</f>
        <v>0.7</v>
      </c>
      <c r="S30" s="23">
        <f t="shared" si="28"/>
        <v>0.3428571429</v>
      </c>
      <c r="T30" s="23">
        <f t="shared" si="22"/>
        <v>0.1666666667</v>
      </c>
    </row>
    <row r="31">
      <c r="A31" s="14" t="s">
        <v>60</v>
      </c>
      <c r="B31" s="8">
        <v>72.0</v>
      </c>
      <c r="C31" s="18">
        <v>26.0</v>
      </c>
      <c r="D31" s="18">
        <v>6.0</v>
      </c>
      <c r="E31" s="18">
        <v>14.0</v>
      </c>
      <c r="F31" s="18">
        <v>6.0</v>
      </c>
      <c r="G31" s="18">
        <v>2.0</v>
      </c>
      <c r="H31" s="18">
        <v>4.0</v>
      </c>
      <c r="I31" s="8">
        <v>1.0</v>
      </c>
      <c r="J31" s="17"/>
      <c r="K31" s="17"/>
      <c r="L31" s="17"/>
      <c r="M31" s="17"/>
      <c r="N31" s="20"/>
      <c r="O31" s="20"/>
      <c r="P31" s="27"/>
      <c r="Q31" s="22"/>
      <c r="R31" s="23">
        <f t="shared" ref="R31:S31" si="29">C31/B31</f>
        <v>0.3611111111</v>
      </c>
      <c r="S31" s="23">
        <f t="shared" si="29"/>
        <v>0.2307692308</v>
      </c>
      <c r="T31" s="23">
        <f t="shared" si="22"/>
        <v>0.3333333333</v>
      </c>
    </row>
    <row r="32">
      <c r="A32" s="3" t="s">
        <v>122</v>
      </c>
      <c r="B32" s="11"/>
      <c r="C32" s="11"/>
      <c r="D32" s="11"/>
      <c r="E32" s="11"/>
      <c r="F32" s="11"/>
      <c r="G32" s="11"/>
      <c r="H32" s="11"/>
      <c r="I32" s="11">
        <v>0.0</v>
      </c>
      <c r="J32" s="11">
        <v>0.0</v>
      </c>
      <c r="K32" s="11">
        <v>0.0</v>
      </c>
      <c r="L32" s="11">
        <v>0.0</v>
      </c>
      <c r="M32" s="11">
        <v>0.0</v>
      </c>
      <c r="N32" s="39">
        <v>0.0</v>
      </c>
      <c r="O32" s="39">
        <v>0.0</v>
      </c>
      <c r="P32" s="40">
        <v>0.0</v>
      </c>
      <c r="Q32" s="41"/>
      <c r="R32" s="29"/>
      <c r="S32" s="29"/>
      <c r="T32" s="29"/>
    </row>
    <row r="33">
      <c r="A33" s="14" t="s">
        <v>62</v>
      </c>
      <c r="B33" s="8">
        <v>35.0</v>
      </c>
      <c r="C33" s="18">
        <v>32.0</v>
      </c>
      <c r="D33" s="18">
        <v>21.0</v>
      </c>
      <c r="E33" s="18">
        <v>6.0</v>
      </c>
      <c r="F33" s="18">
        <v>5.0</v>
      </c>
      <c r="G33" s="18">
        <v>1.0</v>
      </c>
      <c r="H33" s="18">
        <v>20.0</v>
      </c>
      <c r="I33" s="17"/>
      <c r="J33" s="17"/>
      <c r="K33" s="17"/>
      <c r="L33" s="17"/>
      <c r="M33" s="17"/>
      <c r="N33" s="20"/>
      <c r="O33" s="20"/>
      <c r="P33" s="27"/>
      <c r="Q33" s="22"/>
      <c r="R33" s="23">
        <f t="shared" ref="R33:S33" si="30">C33/B33</f>
        <v>0.9142857143</v>
      </c>
      <c r="S33" s="23">
        <f t="shared" si="30"/>
        <v>0.65625</v>
      </c>
      <c r="T33" s="23">
        <f>G33/(G33+H33)</f>
        <v>0.04761904762</v>
      </c>
    </row>
    <row r="34">
      <c r="A34" s="14" t="s">
        <v>63</v>
      </c>
      <c r="B34" s="8">
        <v>5.0</v>
      </c>
      <c r="C34" s="18">
        <v>3.0</v>
      </c>
      <c r="D34" s="18">
        <v>0.0</v>
      </c>
      <c r="E34" s="18">
        <v>3.0</v>
      </c>
      <c r="F34" s="18">
        <v>0.0</v>
      </c>
      <c r="G34" s="18">
        <v>0.0</v>
      </c>
      <c r="H34" s="18">
        <v>0.0</v>
      </c>
      <c r="I34" s="8">
        <v>0.0</v>
      </c>
      <c r="J34" s="8">
        <v>9.916</v>
      </c>
      <c r="K34" s="8">
        <v>6.75</v>
      </c>
      <c r="L34" s="8">
        <v>13.5</v>
      </c>
      <c r="M34" s="8">
        <v>2.0</v>
      </c>
      <c r="N34" s="20">
        <v>3.166</v>
      </c>
      <c r="O34" s="20">
        <v>6.33</v>
      </c>
      <c r="P34" s="27">
        <v>1.0</v>
      </c>
      <c r="Q34" s="22"/>
      <c r="R34" s="23">
        <f t="shared" ref="R34:S34" si="31">C34/B34</f>
        <v>0.6</v>
      </c>
      <c r="S34" s="23">
        <f t="shared" si="31"/>
        <v>0</v>
      </c>
      <c r="T34" s="33">
        <v>0.0</v>
      </c>
    </row>
    <row r="35">
      <c r="A35" s="14" t="s">
        <v>64</v>
      </c>
      <c r="B35" s="8">
        <v>1378.0</v>
      </c>
      <c r="C35" s="18">
        <v>1345.0</v>
      </c>
      <c r="D35" s="19">
        <f>446+125+33+35</f>
        <v>639</v>
      </c>
      <c r="E35" s="18">
        <f>506+79+28</f>
        <v>613</v>
      </c>
      <c r="F35" s="19">
        <f>33+2+3+35+5+7+32+11-35</f>
        <v>93</v>
      </c>
      <c r="G35" s="18">
        <f>125+33+21+6+1</f>
        <v>186</v>
      </c>
      <c r="H35" s="18">
        <f>446+7</f>
        <v>453</v>
      </c>
      <c r="I35" s="8">
        <v>7.0</v>
      </c>
      <c r="J35" s="8" t="s">
        <v>71</v>
      </c>
      <c r="K35" s="8">
        <v>18.44</v>
      </c>
      <c r="L35" s="8">
        <v>3.0</v>
      </c>
      <c r="M35" s="8">
        <v>2.0</v>
      </c>
      <c r="N35" s="20">
        <v>20.32</v>
      </c>
      <c r="O35" s="20">
        <v>3.0</v>
      </c>
      <c r="P35" s="27">
        <v>2.0</v>
      </c>
      <c r="Q35" s="22"/>
      <c r="R35" s="23">
        <f t="shared" ref="R35:S35" si="32">C35/B35</f>
        <v>0.9760522496</v>
      </c>
      <c r="S35" s="23">
        <f t="shared" si="32"/>
        <v>0.4750929368</v>
      </c>
      <c r="T35" s="23">
        <f>G35/(G35+H35)</f>
        <v>0.2910798122</v>
      </c>
    </row>
    <row r="36">
      <c r="A36" s="3" t="s">
        <v>123</v>
      </c>
      <c r="B36" s="11"/>
      <c r="C36" s="11"/>
      <c r="D36" s="11"/>
      <c r="E36" s="11"/>
      <c r="F36" s="11"/>
      <c r="G36" s="11"/>
      <c r="H36" s="11"/>
      <c r="I36" s="8">
        <v>0.0</v>
      </c>
      <c r="J36" s="8" t="s">
        <v>32</v>
      </c>
      <c r="K36" s="8" t="s">
        <v>32</v>
      </c>
      <c r="L36" s="8" t="s">
        <v>32</v>
      </c>
      <c r="M36" s="8" t="s">
        <v>32</v>
      </c>
      <c r="N36" s="8" t="s">
        <v>32</v>
      </c>
      <c r="O36" s="8" t="s">
        <v>32</v>
      </c>
      <c r="P36" s="8" t="s">
        <v>32</v>
      </c>
      <c r="Q36" s="22"/>
      <c r="R36" s="29"/>
      <c r="S36" s="29"/>
      <c r="T36" s="29"/>
    </row>
    <row r="37">
      <c r="A37" s="14" t="s">
        <v>66</v>
      </c>
      <c r="B37" s="8">
        <v>52.0</v>
      </c>
      <c r="C37" s="18">
        <v>26.0</v>
      </c>
      <c r="D37" s="18">
        <f>20-1</f>
        <v>19</v>
      </c>
      <c r="E37" s="18">
        <v>4.0</v>
      </c>
      <c r="F37" s="18">
        <v>3.0</v>
      </c>
      <c r="G37" s="18">
        <v>4.0</v>
      </c>
      <c r="H37" s="18">
        <f>16-1</f>
        <v>15</v>
      </c>
      <c r="I37" s="8">
        <v>2.0</v>
      </c>
      <c r="J37" s="8" t="s">
        <v>32</v>
      </c>
      <c r="K37" s="8" t="s">
        <v>32</v>
      </c>
      <c r="L37" s="8" t="s">
        <v>32</v>
      </c>
      <c r="M37" s="8" t="s">
        <v>32</v>
      </c>
      <c r="N37" s="8" t="s">
        <v>32</v>
      </c>
      <c r="O37" s="8" t="s">
        <v>32</v>
      </c>
      <c r="P37" s="8" t="s">
        <v>32</v>
      </c>
      <c r="Q37" s="22"/>
      <c r="R37" s="23">
        <f t="shared" ref="R37:S37" si="33">C37/B37</f>
        <v>0.5</v>
      </c>
      <c r="S37" s="23">
        <f t="shared" si="33"/>
        <v>0.7307692308</v>
      </c>
      <c r="T37" s="23">
        <f t="shared" ref="T37:T38" si="35">G37/(G37+H37)</f>
        <v>0.2105263158</v>
      </c>
    </row>
    <row r="38">
      <c r="A38" s="14" t="s">
        <v>68</v>
      </c>
      <c r="B38" s="8">
        <v>15.0</v>
      </c>
      <c r="C38" s="18">
        <v>22.0</v>
      </c>
      <c r="D38" s="18">
        <f>15-3</f>
        <v>12</v>
      </c>
      <c r="E38" s="18">
        <v>7.0</v>
      </c>
      <c r="F38" s="18">
        <v>3.0</v>
      </c>
      <c r="G38" s="18">
        <v>5.0</v>
      </c>
      <c r="H38" s="18">
        <f>10-3</f>
        <v>7</v>
      </c>
      <c r="I38" s="8">
        <v>3.0</v>
      </c>
      <c r="J38" s="8" t="s">
        <v>32</v>
      </c>
      <c r="K38" s="8" t="s">
        <v>32</v>
      </c>
      <c r="L38" s="8" t="s">
        <v>32</v>
      </c>
      <c r="M38" s="8" t="s">
        <v>32</v>
      </c>
      <c r="N38" s="8" t="s">
        <v>32</v>
      </c>
      <c r="O38" s="8" t="s">
        <v>32</v>
      </c>
      <c r="P38" s="21" t="s">
        <v>32</v>
      </c>
      <c r="Q38" s="22"/>
      <c r="R38" s="23">
        <f t="shared" ref="R38:S38" si="34">C38/B38</f>
        <v>1.466666667</v>
      </c>
      <c r="S38" s="23">
        <f t="shared" si="34"/>
        <v>0.5454545455</v>
      </c>
      <c r="T38" s="23">
        <f t="shared" si="35"/>
        <v>0.4166666667</v>
      </c>
    </row>
    <row r="39">
      <c r="A39" s="14" t="s">
        <v>69</v>
      </c>
      <c r="B39" s="8">
        <v>293.0</v>
      </c>
      <c r="C39" s="18">
        <v>211.0</v>
      </c>
      <c r="D39" s="18">
        <v>160.0</v>
      </c>
      <c r="E39" s="18">
        <v>17.0</v>
      </c>
      <c r="F39" s="18">
        <v>34.0</v>
      </c>
      <c r="G39" s="42"/>
      <c r="H39" s="42"/>
      <c r="I39" s="8">
        <v>13.0</v>
      </c>
      <c r="J39" s="8">
        <v>12.42</v>
      </c>
      <c r="K39" s="17">
        <f>((11.42+13.38+9.42+1+7.42+2.45+1.25+17.25+4.42+35.45+7.38+0.17+0.17+2.21)/14)</f>
        <v>8.099285714</v>
      </c>
      <c r="L39" s="8" t="s">
        <v>32</v>
      </c>
      <c r="M39" s="8" t="s">
        <v>32</v>
      </c>
      <c r="N39" s="17">
        <f>((143.5+34.5+38.45+23.5+21.45+13.5+49.42+64.34+9.38+17.5)/10)</f>
        <v>41.554</v>
      </c>
      <c r="O39" s="8" t="s">
        <v>32</v>
      </c>
      <c r="P39" s="21" t="s">
        <v>32</v>
      </c>
      <c r="Q39" s="22"/>
      <c r="R39" s="23">
        <f t="shared" ref="R39:S39" si="36">C39/B39</f>
        <v>0.7201365188</v>
      </c>
      <c r="S39" s="23">
        <f t="shared" si="36"/>
        <v>0.7582938389</v>
      </c>
      <c r="T39" s="23"/>
    </row>
    <row r="40">
      <c r="A40" s="14" t="s">
        <v>70</v>
      </c>
      <c r="B40" s="12">
        <v>617.0</v>
      </c>
      <c r="C40" s="28">
        <v>604.0</v>
      </c>
      <c r="D40" s="28">
        <v>387.0</v>
      </c>
      <c r="E40" s="28">
        <v>165.0</v>
      </c>
      <c r="F40" s="28">
        <v>52.0</v>
      </c>
      <c r="G40" s="28">
        <v>69.0</v>
      </c>
      <c r="H40" s="28">
        <f>317+1</f>
        <v>318</v>
      </c>
      <c r="I40" s="12">
        <v>8.0</v>
      </c>
      <c r="J40" s="8" t="s">
        <v>124</v>
      </c>
      <c r="K40" s="8">
        <v>1.0</v>
      </c>
      <c r="L40" s="8">
        <v>16.3055</v>
      </c>
      <c r="M40" s="8" t="s">
        <v>32</v>
      </c>
      <c r="N40" s="8">
        <v>6.0</v>
      </c>
      <c r="O40" s="43">
        <v>27.2287</v>
      </c>
      <c r="P40" s="21" t="s">
        <v>32</v>
      </c>
      <c r="Q40" s="22"/>
      <c r="R40" s="23">
        <f t="shared" ref="R40:S40" si="37">C40/B40</f>
        <v>0.9789303079</v>
      </c>
      <c r="S40" s="23">
        <f t="shared" si="37"/>
        <v>0.6407284768</v>
      </c>
      <c r="T40" s="23">
        <f t="shared" ref="T40:T44" si="39">G40/(G40+H40)</f>
        <v>0.1782945736</v>
      </c>
    </row>
    <row r="41">
      <c r="A41" s="14" t="s">
        <v>72</v>
      </c>
      <c r="B41" s="8">
        <v>110.0</v>
      </c>
      <c r="C41" s="18">
        <v>59.0</v>
      </c>
      <c r="D41" s="18">
        <v>52.0</v>
      </c>
      <c r="E41" s="18">
        <v>6.0</v>
      </c>
      <c r="F41" s="18">
        <v>1.0</v>
      </c>
      <c r="G41" s="18">
        <v>24.0</v>
      </c>
      <c r="H41" s="18">
        <v>28.0</v>
      </c>
      <c r="I41" s="17"/>
      <c r="J41" s="17"/>
      <c r="K41" s="17"/>
      <c r="L41" s="17"/>
      <c r="M41" s="17"/>
      <c r="N41" s="20"/>
      <c r="O41" s="20"/>
      <c r="P41" s="27"/>
      <c r="Q41" s="22"/>
      <c r="R41" s="23">
        <f t="shared" ref="R41:S41" si="38">C41/B41</f>
        <v>0.5363636364</v>
      </c>
      <c r="S41" s="23">
        <f t="shared" si="38"/>
        <v>0.8813559322</v>
      </c>
      <c r="T41" s="23">
        <f t="shared" si="39"/>
        <v>0.4615384615</v>
      </c>
    </row>
    <row r="42">
      <c r="A42" s="14" t="s">
        <v>73</v>
      </c>
      <c r="B42" s="8">
        <v>40.0</v>
      </c>
      <c r="C42" s="18">
        <v>24.0</v>
      </c>
      <c r="D42" s="18">
        <v>13.0</v>
      </c>
      <c r="E42" s="18">
        <v>5.0</v>
      </c>
      <c r="F42" s="18">
        <v>6.0</v>
      </c>
      <c r="G42" s="18">
        <v>2.0</v>
      </c>
      <c r="H42" s="18">
        <v>11.0</v>
      </c>
      <c r="I42" s="8">
        <v>0.0</v>
      </c>
      <c r="J42" s="8">
        <v>60.23522</v>
      </c>
      <c r="K42" s="8">
        <v>9.865173</v>
      </c>
      <c r="L42" s="8">
        <v>7.14881</v>
      </c>
      <c r="M42" s="8">
        <v>12.1</v>
      </c>
      <c r="N42" s="20">
        <v>42.20071</v>
      </c>
      <c r="O42" s="20">
        <v>40.10769</v>
      </c>
      <c r="P42" s="21" t="s">
        <v>32</v>
      </c>
      <c r="Q42" s="22"/>
      <c r="R42" s="23">
        <f t="shared" ref="R42:S42" si="40">C42/B42</f>
        <v>0.6</v>
      </c>
      <c r="S42" s="23">
        <f t="shared" si="40"/>
        <v>0.5416666667</v>
      </c>
      <c r="T42" s="23">
        <f t="shared" si="39"/>
        <v>0.1538461538</v>
      </c>
    </row>
    <row r="43">
      <c r="A43" s="14" t="s">
        <v>74</v>
      </c>
      <c r="B43" s="8">
        <v>126.0</v>
      </c>
      <c r="C43" s="18">
        <v>89.0</v>
      </c>
      <c r="D43" s="18">
        <v>73.0</v>
      </c>
      <c r="E43" s="18">
        <v>10.0</v>
      </c>
      <c r="F43" s="18">
        <v>6.0</v>
      </c>
      <c r="G43" s="18">
        <v>9.0</v>
      </c>
      <c r="H43" s="18">
        <v>64.0</v>
      </c>
      <c r="I43" s="17"/>
      <c r="J43" s="17"/>
      <c r="K43" s="17"/>
      <c r="L43" s="17"/>
      <c r="M43" s="17"/>
      <c r="N43" s="20"/>
      <c r="O43" s="20"/>
      <c r="P43" s="27"/>
      <c r="Q43" s="22"/>
      <c r="R43" s="23">
        <f t="shared" ref="R43:S43" si="41">C43/B43</f>
        <v>0.7063492063</v>
      </c>
      <c r="S43" s="23">
        <f t="shared" si="41"/>
        <v>0.8202247191</v>
      </c>
      <c r="T43" s="23">
        <f t="shared" si="39"/>
        <v>0.1232876712</v>
      </c>
    </row>
    <row r="44">
      <c r="A44" s="14" t="s">
        <v>75</v>
      </c>
      <c r="B44" s="34">
        <v>531.0</v>
      </c>
      <c r="C44" s="28">
        <v>526.0</v>
      </c>
      <c r="D44" s="28">
        <f>SUM(47+345+4)</f>
        <v>396</v>
      </c>
      <c r="E44" s="28">
        <f>SUM(11+17+8+3+24+9+17+11+12+1)</f>
        <v>113</v>
      </c>
      <c r="F44" s="28">
        <f>SUM(9+8)</f>
        <v>17</v>
      </c>
      <c r="G44" s="28">
        <f>47+4</f>
        <v>51</v>
      </c>
      <c r="H44" s="28">
        <v>345.0</v>
      </c>
      <c r="I44" s="12">
        <f>9</f>
        <v>9</v>
      </c>
      <c r="J44" s="8" t="s">
        <v>71</v>
      </c>
      <c r="K44" s="8" t="s">
        <v>71</v>
      </c>
      <c r="L44" s="8" t="s">
        <v>71</v>
      </c>
      <c r="M44" s="8" t="s">
        <v>71</v>
      </c>
      <c r="N44" s="8" t="s">
        <v>71</v>
      </c>
      <c r="O44" s="8" t="s">
        <v>71</v>
      </c>
      <c r="P44" s="21" t="s">
        <v>71</v>
      </c>
      <c r="Q44" s="22"/>
      <c r="R44" s="23">
        <f t="shared" ref="R44:S44" si="42">C44/B44</f>
        <v>0.9905838041</v>
      </c>
      <c r="S44" s="23">
        <f t="shared" si="42"/>
        <v>0.752851711</v>
      </c>
      <c r="T44" s="23">
        <f t="shared" si="39"/>
        <v>0.1287878788</v>
      </c>
    </row>
    <row r="45">
      <c r="A45" s="3" t="s">
        <v>125</v>
      </c>
      <c r="B45" s="11"/>
      <c r="C45" s="11"/>
      <c r="D45" s="11"/>
      <c r="E45" s="11"/>
      <c r="F45" s="11"/>
      <c r="G45" s="11"/>
      <c r="H45" s="11"/>
      <c r="I45" s="11">
        <v>0.0</v>
      </c>
      <c r="J45" s="11" t="s">
        <v>32</v>
      </c>
      <c r="K45" s="11" t="s">
        <v>32</v>
      </c>
      <c r="L45" s="11" t="s">
        <v>32</v>
      </c>
      <c r="M45" s="11" t="s">
        <v>32</v>
      </c>
      <c r="N45" s="11" t="s">
        <v>32</v>
      </c>
      <c r="O45" s="11" t="s">
        <v>32</v>
      </c>
      <c r="P45" s="11" t="s">
        <v>32</v>
      </c>
      <c r="Q45" s="41"/>
      <c r="R45" s="29"/>
      <c r="S45" s="29"/>
      <c r="T45" s="29"/>
    </row>
    <row r="46">
      <c r="A46" s="14" t="s">
        <v>77</v>
      </c>
      <c r="B46" s="8">
        <v>101.0</v>
      </c>
      <c r="C46" s="18">
        <v>49.0</v>
      </c>
      <c r="D46" s="18">
        <v>31.0</v>
      </c>
      <c r="E46" s="18">
        <v>12.0</v>
      </c>
      <c r="F46" s="18">
        <v>6.0</v>
      </c>
      <c r="G46" s="18">
        <v>13.0</v>
      </c>
      <c r="H46" s="18">
        <v>18.0</v>
      </c>
      <c r="I46" s="8">
        <v>2.0</v>
      </c>
      <c r="J46" s="8">
        <v>18.0</v>
      </c>
      <c r="K46" s="8">
        <v>12.0</v>
      </c>
      <c r="L46" s="8">
        <v>21.0</v>
      </c>
      <c r="M46" s="8">
        <v>21.0</v>
      </c>
      <c r="N46" s="20">
        <v>14.0</v>
      </c>
      <c r="O46" s="20">
        <v>12.5</v>
      </c>
      <c r="P46" s="27">
        <v>9.0</v>
      </c>
      <c r="Q46" s="22"/>
      <c r="R46" s="23">
        <f t="shared" ref="R46:S46" si="43">C46/B46</f>
        <v>0.4851485149</v>
      </c>
      <c r="S46" s="23">
        <f t="shared" si="43"/>
        <v>0.6326530612</v>
      </c>
      <c r="T46" s="23">
        <f t="shared" ref="T46:T50" si="45">G46/(G46+H46)</f>
        <v>0.4193548387</v>
      </c>
    </row>
    <row r="47">
      <c r="A47" s="14" t="s">
        <v>78</v>
      </c>
      <c r="B47" s="8">
        <v>108.0</v>
      </c>
      <c r="C47" s="18">
        <v>75.0</v>
      </c>
      <c r="D47" s="18">
        <v>42.0</v>
      </c>
      <c r="E47" s="18">
        <v>25.0</v>
      </c>
      <c r="F47" s="18">
        <v>8.0</v>
      </c>
      <c r="G47" s="18">
        <v>16.0</v>
      </c>
      <c r="H47" s="18">
        <v>26.0</v>
      </c>
      <c r="I47" s="17"/>
      <c r="J47" s="17"/>
      <c r="K47" s="17"/>
      <c r="L47" s="17"/>
      <c r="M47" s="17"/>
      <c r="N47" s="20"/>
      <c r="O47" s="20"/>
      <c r="P47" s="27"/>
      <c r="Q47" s="22"/>
      <c r="R47" s="23">
        <f t="shared" ref="R47:S47" si="44">C47/B47</f>
        <v>0.6944444444</v>
      </c>
      <c r="S47" s="23">
        <f t="shared" si="44"/>
        <v>0.56</v>
      </c>
      <c r="T47" s="23">
        <f t="shared" si="45"/>
        <v>0.380952381</v>
      </c>
    </row>
    <row r="48">
      <c r="A48" s="14" t="s">
        <v>79</v>
      </c>
      <c r="B48" s="8">
        <v>129.0</v>
      </c>
      <c r="C48" s="18">
        <v>88.0</v>
      </c>
      <c r="D48" s="19">
        <f>27+11+21+4+2-2</f>
        <v>63</v>
      </c>
      <c r="E48" s="19">
        <f>9+7+3+3+1</f>
        <v>23</v>
      </c>
      <c r="F48" s="18">
        <v>2.0</v>
      </c>
      <c r="G48" s="19">
        <f>11+4+2</f>
        <v>17</v>
      </c>
      <c r="H48" s="19">
        <f>27+21-2</f>
        <v>46</v>
      </c>
      <c r="I48" s="8">
        <v>0.0</v>
      </c>
      <c r="J48" s="8" t="s">
        <v>32</v>
      </c>
      <c r="K48" s="8" t="s">
        <v>32</v>
      </c>
      <c r="L48" s="8" t="s">
        <v>32</v>
      </c>
      <c r="M48" s="8" t="s">
        <v>32</v>
      </c>
      <c r="N48" s="8" t="s">
        <v>32</v>
      </c>
      <c r="O48" s="8" t="s">
        <v>32</v>
      </c>
      <c r="P48" s="8" t="s">
        <v>32</v>
      </c>
      <c r="Q48" s="8"/>
      <c r="R48" s="23">
        <f t="shared" ref="R48:S48" si="46">C48/B48</f>
        <v>0.6821705426</v>
      </c>
      <c r="S48" s="23">
        <f t="shared" si="46"/>
        <v>0.7159090909</v>
      </c>
      <c r="T48" s="23">
        <f t="shared" si="45"/>
        <v>0.2698412698</v>
      </c>
    </row>
    <row r="49">
      <c r="A49" s="14" t="s">
        <v>80</v>
      </c>
      <c r="B49" s="8">
        <v>124.0</v>
      </c>
      <c r="C49" s="18">
        <v>83.0</v>
      </c>
      <c r="D49" s="18">
        <v>31.0</v>
      </c>
      <c r="E49" s="18">
        <v>44.0</v>
      </c>
      <c r="F49" s="18">
        <v>8.0</v>
      </c>
      <c r="G49" s="18">
        <v>11.0</v>
      </c>
      <c r="H49" s="18">
        <v>20.0</v>
      </c>
      <c r="I49" s="8" t="s">
        <v>32</v>
      </c>
      <c r="J49" s="8" t="s">
        <v>71</v>
      </c>
      <c r="K49" s="8" t="s">
        <v>71</v>
      </c>
      <c r="L49" s="8" t="s">
        <v>71</v>
      </c>
      <c r="M49" s="8" t="s">
        <v>71</v>
      </c>
      <c r="N49" s="8" t="s">
        <v>71</v>
      </c>
      <c r="O49" s="8" t="s">
        <v>71</v>
      </c>
      <c r="P49" s="21" t="s">
        <v>71</v>
      </c>
      <c r="Q49" s="22"/>
      <c r="R49" s="23">
        <f t="shared" ref="R49:S49" si="47">C49/B49</f>
        <v>0.6693548387</v>
      </c>
      <c r="S49" s="23">
        <f t="shared" si="47"/>
        <v>0.3734939759</v>
      </c>
      <c r="T49" s="23">
        <f t="shared" si="45"/>
        <v>0.3548387097</v>
      </c>
    </row>
    <row r="50">
      <c r="A50" s="14" t="s">
        <v>81</v>
      </c>
      <c r="B50" s="8">
        <v>34.0</v>
      </c>
      <c r="C50" s="18">
        <v>49.0</v>
      </c>
      <c r="D50" s="18">
        <v>40.0</v>
      </c>
      <c r="E50" s="18">
        <v>3.0</v>
      </c>
      <c r="F50" s="18">
        <v>6.0</v>
      </c>
      <c r="G50" s="18">
        <v>18.0</v>
      </c>
      <c r="H50" s="18">
        <v>22.0</v>
      </c>
      <c r="I50" s="17"/>
      <c r="J50" s="17"/>
      <c r="K50" s="17"/>
      <c r="L50" s="17"/>
      <c r="M50" s="17"/>
      <c r="N50" s="20"/>
      <c r="O50" s="20"/>
      <c r="P50" s="27"/>
      <c r="Q50" s="22"/>
      <c r="R50" s="23">
        <f t="shared" ref="R50:S50" si="48">C50/B50</f>
        <v>1.441176471</v>
      </c>
      <c r="S50" s="23">
        <f t="shared" si="48"/>
        <v>0.8163265306</v>
      </c>
      <c r="T50" s="23">
        <f t="shared" si="45"/>
        <v>0.45</v>
      </c>
    </row>
    <row r="51">
      <c r="A51" s="3" t="s">
        <v>126</v>
      </c>
      <c r="B51" s="11"/>
      <c r="C51" s="36"/>
      <c r="D51" s="36"/>
      <c r="E51" s="36"/>
      <c r="F51" s="36"/>
      <c r="G51" s="36"/>
      <c r="H51" s="36"/>
      <c r="I51" s="17"/>
      <c r="J51" s="17"/>
      <c r="K51" s="17"/>
      <c r="L51" s="17"/>
      <c r="M51" s="17"/>
      <c r="N51" s="20"/>
      <c r="O51" s="20"/>
      <c r="P51" s="27"/>
      <c r="Q51" s="22"/>
      <c r="R51" s="29"/>
      <c r="S51" s="29"/>
      <c r="T51" s="29"/>
    </row>
    <row r="52">
      <c r="A52" s="14" t="s">
        <v>84</v>
      </c>
      <c r="B52" s="8">
        <v>250.0</v>
      </c>
      <c r="C52" s="18">
        <v>122.0</v>
      </c>
      <c r="D52" s="18">
        <v>16.0</v>
      </c>
      <c r="E52" s="18">
        <v>9.0</v>
      </c>
      <c r="F52" s="18">
        <v>97.0</v>
      </c>
      <c r="G52" s="18">
        <v>3.0</v>
      </c>
      <c r="H52" s="18">
        <v>13.0</v>
      </c>
      <c r="I52" s="8">
        <v>1.0</v>
      </c>
      <c r="J52" s="8">
        <v>27.0</v>
      </c>
      <c r="K52" s="17"/>
      <c r="L52" s="17"/>
      <c r="M52" s="17"/>
      <c r="N52" s="20"/>
      <c r="O52" s="20"/>
      <c r="P52" s="27"/>
      <c r="Q52" s="22"/>
      <c r="R52" s="23">
        <f t="shared" ref="R52:S52" si="49">C52/B52</f>
        <v>0.488</v>
      </c>
      <c r="S52" s="23">
        <f t="shared" si="49"/>
        <v>0.131147541</v>
      </c>
      <c r="T52" s="23">
        <f>G52/(G52+H52)</f>
        <v>0.1875</v>
      </c>
    </row>
    <row r="53">
      <c r="A53" s="3" t="s">
        <v>127</v>
      </c>
      <c r="B53" s="11"/>
      <c r="C53" s="11"/>
      <c r="D53" s="13"/>
      <c r="E53" s="13"/>
      <c r="F53" s="13"/>
      <c r="G53" s="13"/>
      <c r="H53" s="13"/>
      <c r="I53" s="44"/>
      <c r="J53" s="17"/>
      <c r="K53" s="17"/>
      <c r="L53" s="17"/>
      <c r="M53" s="17"/>
      <c r="N53" s="20"/>
      <c r="O53" s="20"/>
      <c r="P53" s="27"/>
      <c r="Q53" s="22"/>
      <c r="R53" s="29"/>
      <c r="S53" s="29"/>
      <c r="T53" s="29"/>
    </row>
    <row r="54">
      <c r="A54" s="14" t="s">
        <v>86</v>
      </c>
      <c r="B54" s="8">
        <v>24.0</v>
      </c>
      <c r="C54" s="18">
        <v>15.0</v>
      </c>
      <c r="D54" s="45">
        <v>12.0</v>
      </c>
      <c r="E54" s="45">
        <v>3.0</v>
      </c>
      <c r="F54" s="45">
        <v>0.0</v>
      </c>
      <c r="G54" s="46"/>
      <c r="H54" s="46"/>
      <c r="I54" s="47" t="s">
        <v>128</v>
      </c>
      <c r="J54" s="17"/>
      <c r="K54" s="17"/>
      <c r="L54" s="17"/>
      <c r="M54" s="17"/>
      <c r="N54" s="20"/>
      <c r="O54" s="20"/>
      <c r="P54" s="27"/>
      <c r="Q54" s="22"/>
      <c r="R54" s="23">
        <f t="shared" ref="R54:S54" si="50">C54/B54</f>
        <v>0.625</v>
      </c>
      <c r="S54" s="23">
        <f t="shared" si="50"/>
        <v>0.8</v>
      </c>
      <c r="T54" s="23"/>
    </row>
    <row r="55">
      <c r="A55" s="14" t="s">
        <v>87</v>
      </c>
      <c r="B55" s="8">
        <v>62.0</v>
      </c>
      <c r="C55" s="18">
        <v>56.0</v>
      </c>
      <c r="D55" s="18">
        <v>40.0</v>
      </c>
      <c r="E55" s="18">
        <v>16.0</v>
      </c>
      <c r="F55" s="18">
        <v>12.0</v>
      </c>
      <c r="G55" s="18">
        <v>8.0</v>
      </c>
      <c r="H55" s="18">
        <v>32.0</v>
      </c>
      <c r="I55" s="8"/>
      <c r="J55" s="8" t="s">
        <v>32</v>
      </c>
      <c r="K55" s="8" t="s">
        <v>32</v>
      </c>
      <c r="L55" s="8" t="s">
        <v>32</v>
      </c>
      <c r="M55" s="8" t="s">
        <v>32</v>
      </c>
      <c r="N55" s="8" t="s">
        <v>32</v>
      </c>
      <c r="O55" s="8" t="s">
        <v>32</v>
      </c>
      <c r="P55" s="8" t="s">
        <v>32</v>
      </c>
      <c r="Q55" s="22"/>
      <c r="R55" s="23">
        <f t="shared" ref="R55:S55" si="51">C55/B55</f>
        <v>0.9032258065</v>
      </c>
      <c r="S55" s="23">
        <f t="shared" si="51"/>
        <v>0.7142857143</v>
      </c>
      <c r="T55" s="23">
        <f t="shared" ref="T55:T60" si="53">G55/(G55+H55)</f>
        <v>0.2</v>
      </c>
    </row>
    <row r="56">
      <c r="A56" s="14" t="s">
        <v>129</v>
      </c>
      <c r="B56" s="34">
        <v>509.0</v>
      </c>
      <c r="C56" s="28">
        <v>990.0</v>
      </c>
      <c r="D56" s="28">
        <v>578.0</v>
      </c>
      <c r="E56" s="28">
        <v>265.0</v>
      </c>
      <c r="F56" s="28">
        <v>147.0</v>
      </c>
      <c r="G56" s="28">
        <v>159.0</v>
      </c>
      <c r="H56" s="28">
        <v>419.0</v>
      </c>
      <c r="I56" s="12">
        <v>10.3</v>
      </c>
      <c r="J56" s="48" t="s">
        <v>130</v>
      </c>
      <c r="K56" s="48" t="s">
        <v>130</v>
      </c>
      <c r="L56" s="48" t="s">
        <v>130</v>
      </c>
      <c r="M56" s="48" t="s">
        <v>130</v>
      </c>
      <c r="N56" s="48" t="s">
        <v>130</v>
      </c>
      <c r="O56" s="48" t="s">
        <v>130</v>
      </c>
      <c r="P56" s="49" t="s">
        <v>130</v>
      </c>
      <c r="Q56" s="22"/>
      <c r="R56" s="23">
        <f t="shared" ref="R56:S56" si="52">C56/B56</f>
        <v>1.944990177</v>
      </c>
      <c r="S56" s="23">
        <f t="shared" si="52"/>
        <v>0.5838383838</v>
      </c>
      <c r="T56" s="23">
        <f t="shared" si="53"/>
        <v>0.2750865052</v>
      </c>
    </row>
    <row r="57">
      <c r="A57" s="14" t="s">
        <v>89</v>
      </c>
      <c r="B57" s="24">
        <v>34.0</v>
      </c>
      <c r="C57" s="18">
        <v>17.0</v>
      </c>
      <c r="D57" s="18">
        <v>9.0</v>
      </c>
      <c r="E57" s="18">
        <v>1.0</v>
      </c>
      <c r="F57" s="18">
        <v>7.0</v>
      </c>
      <c r="G57" s="18">
        <v>4.0</v>
      </c>
      <c r="H57" s="18">
        <v>5.0</v>
      </c>
      <c r="I57" s="8">
        <v>1.0</v>
      </c>
      <c r="J57" s="17"/>
      <c r="K57" s="17"/>
      <c r="L57" s="17"/>
      <c r="M57" s="17"/>
      <c r="N57" s="20"/>
      <c r="O57" s="20"/>
      <c r="P57" s="27"/>
      <c r="Q57" s="22"/>
      <c r="R57" s="23">
        <f t="shared" ref="R57:S57" si="54">C57/B57</f>
        <v>0.5</v>
      </c>
      <c r="S57" s="23">
        <f t="shared" si="54"/>
        <v>0.5294117647</v>
      </c>
      <c r="T57" s="23">
        <f t="shared" si="53"/>
        <v>0.4444444444</v>
      </c>
    </row>
    <row r="58">
      <c r="A58" s="14" t="s">
        <v>90</v>
      </c>
      <c r="B58" s="8">
        <v>49.0</v>
      </c>
      <c r="C58" s="18">
        <v>40.0</v>
      </c>
      <c r="D58" s="18">
        <v>23.0</v>
      </c>
      <c r="E58" s="18">
        <v>17.0</v>
      </c>
      <c r="F58" s="18">
        <v>0.0</v>
      </c>
      <c r="G58" s="18">
        <v>5.0</v>
      </c>
      <c r="H58" s="18">
        <v>18.0</v>
      </c>
      <c r="I58" s="8">
        <v>0.0</v>
      </c>
      <c r="J58" s="8">
        <v>27.46</v>
      </c>
      <c r="K58" s="8">
        <v>14.42</v>
      </c>
      <c r="L58" s="8" t="s">
        <v>32</v>
      </c>
      <c r="M58" s="17"/>
      <c r="N58" s="20">
        <v>40.46</v>
      </c>
      <c r="O58" s="20"/>
      <c r="P58" s="27"/>
      <c r="Q58" s="22"/>
      <c r="R58" s="23">
        <f t="shared" ref="R58:S58" si="55">C58/B58</f>
        <v>0.8163265306</v>
      </c>
      <c r="S58" s="23">
        <f t="shared" si="55"/>
        <v>0.575</v>
      </c>
      <c r="T58" s="23">
        <f t="shared" si="53"/>
        <v>0.2173913043</v>
      </c>
    </row>
    <row r="59">
      <c r="A59" s="14" t="s">
        <v>92</v>
      </c>
      <c r="B59" s="8">
        <v>57.0</v>
      </c>
      <c r="C59" s="18">
        <v>34.0</v>
      </c>
      <c r="D59" s="18">
        <f>19+3</f>
        <v>22</v>
      </c>
      <c r="E59" s="18">
        <v>12.0</v>
      </c>
      <c r="F59" s="18">
        <v>0.0</v>
      </c>
      <c r="G59" s="18">
        <v>10.0</v>
      </c>
      <c r="H59" s="18">
        <v>12.0</v>
      </c>
      <c r="I59" s="8">
        <v>0.0</v>
      </c>
      <c r="J59" s="17"/>
      <c r="K59" s="17"/>
      <c r="L59" s="17"/>
      <c r="M59" s="17"/>
      <c r="N59" s="20"/>
      <c r="O59" s="20"/>
      <c r="P59" s="27"/>
      <c r="Q59" s="22"/>
      <c r="R59" s="23">
        <f t="shared" ref="R59:S59" si="56">C59/B59</f>
        <v>0.5964912281</v>
      </c>
      <c r="S59" s="23">
        <f t="shared" si="56"/>
        <v>0.6470588235</v>
      </c>
      <c r="T59" s="23">
        <f t="shared" si="53"/>
        <v>0.4545454545</v>
      </c>
    </row>
    <row r="60">
      <c r="A60" s="14" t="s">
        <v>93</v>
      </c>
      <c r="B60" s="8">
        <v>21.0</v>
      </c>
      <c r="C60" s="18">
        <v>20.0</v>
      </c>
      <c r="D60" s="18">
        <f>15-2</f>
        <v>13</v>
      </c>
      <c r="E60" s="18">
        <v>5.0</v>
      </c>
      <c r="F60" s="18">
        <v>2.0</v>
      </c>
      <c r="G60" s="18">
        <f>5-1</f>
        <v>4</v>
      </c>
      <c r="H60" s="18">
        <f>10-1</f>
        <v>9</v>
      </c>
      <c r="I60" s="8">
        <v>0.0</v>
      </c>
      <c r="J60" s="8">
        <v>120.0</v>
      </c>
      <c r="K60" s="8">
        <v>60.0</v>
      </c>
      <c r="L60" s="8" t="s">
        <v>32</v>
      </c>
      <c r="M60" s="8" t="s">
        <v>32</v>
      </c>
      <c r="N60" s="8">
        <v>196.0</v>
      </c>
      <c r="O60" s="8" t="s">
        <v>32</v>
      </c>
      <c r="P60" s="8" t="s">
        <v>32</v>
      </c>
      <c r="Q60" s="22"/>
      <c r="R60" s="23">
        <f t="shared" ref="R60:S60" si="57">C60/B60</f>
        <v>0.9523809524</v>
      </c>
      <c r="S60" s="23">
        <f t="shared" si="57"/>
        <v>0.65</v>
      </c>
      <c r="T60" s="23">
        <f t="shared" si="53"/>
        <v>0.3076923077</v>
      </c>
    </row>
    <row r="61">
      <c r="A61" s="3" t="s">
        <v>131</v>
      </c>
      <c r="B61" s="11"/>
      <c r="C61" s="11"/>
      <c r="D61" s="11"/>
      <c r="E61" s="11"/>
      <c r="F61" s="11"/>
      <c r="G61" s="11"/>
      <c r="H61" s="11"/>
      <c r="I61" s="8">
        <v>0.0</v>
      </c>
      <c r="J61" s="24" t="s">
        <v>32</v>
      </c>
      <c r="K61" s="8" t="s">
        <v>32</v>
      </c>
      <c r="L61" s="24" t="s">
        <v>32</v>
      </c>
      <c r="M61" s="24" t="s">
        <v>32</v>
      </c>
      <c r="N61" s="8" t="s">
        <v>32</v>
      </c>
      <c r="O61" s="24" t="s">
        <v>32</v>
      </c>
      <c r="P61" s="24" t="s">
        <v>32</v>
      </c>
      <c r="Q61" s="22"/>
      <c r="R61" s="29"/>
      <c r="S61" s="29"/>
      <c r="T61" s="29"/>
    </row>
    <row r="62">
      <c r="A62" s="14" t="s">
        <v>97</v>
      </c>
      <c r="B62" s="8">
        <v>34.0</v>
      </c>
      <c r="C62" s="18">
        <v>9.0</v>
      </c>
      <c r="D62" s="18">
        <v>7.0</v>
      </c>
      <c r="E62" s="18">
        <v>2.0</v>
      </c>
      <c r="F62" s="18">
        <v>0.0</v>
      </c>
      <c r="G62" s="18">
        <v>2.0</v>
      </c>
      <c r="H62" s="18">
        <v>5.0</v>
      </c>
      <c r="I62" s="8">
        <v>0.0</v>
      </c>
      <c r="J62" s="24" t="s">
        <v>32</v>
      </c>
      <c r="K62" s="8" t="s">
        <v>32</v>
      </c>
      <c r="L62" s="24" t="s">
        <v>32</v>
      </c>
      <c r="M62" s="24" t="s">
        <v>32</v>
      </c>
      <c r="N62" s="8" t="s">
        <v>32</v>
      </c>
      <c r="O62" s="24" t="s">
        <v>32</v>
      </c>
      <c r="P62" s="24" t="s">
        <v>32</v>
      </c>
      <c r="Q62" s="22"/>
      <c r="R62" s="23">
        <f t="shared" ref="R62:S62" si="58">C62/B62</f>
        <v>0.2647058824</v>
      </c>
      <c r="S62" s="23">
        <f t="shared" si="58"/>
        <v>0.7777777778</v>
      </c>
      <c r="T62" s="23">
        <f t="shared" ref="T62:T68" si="60">G62/(G62+H62)</f>
        <v>0.2857142857</v>
      </c>
    </row>
    <row r="63">
      <c r="A63" s="14" t="s">
        <v>101</v>
      </c>
      <c r="B63" s="8">
        <v>6.0</v>
      </c>
      <c r="C63" s="18">
        <v>6.0</v>
      </c>
      <c r="D63" s="18">
        <f>6-1</f>
        <v>5</v>
      </c>
      <c r="E63" s="18">
        <v>0.0</v>
      </c>
      <c r="F63" s="18">
        <v>1.0</v>
      </c>
      <c r="G63" s="18">
        <v>1.0</v>
      </c>
      <c r="H63" s="18">
        <f>5-1</f>
        <v>4</v>
      </c>
      <c r="I63" s="8">
        <v>0.0</v>
      </c>
      <c r="J63" s="50">
        <v>43130.0</v>
      </c>
      <c r="K63" s="50">
        <v>43103.0</v>
      </c>
      <c r="L63" s="8" t="s">
        <v>32</v>
      </c>
      <c r="M63" s="8" t="s">
        <v>32</v>
      </c>
      <c r="N63" s="20" t="s">
        <v>132</v>
      </c>
      <c r="O63" s="8" t="s">
        <v>32</v>
      </c>
      <c r="P63" s="8" t="s">
        <v>32</v>
      </c>
      <c r="Q63" s="22"/>
      <c r="R63" s="23">
        <f t="shared" ref="R63:S63" si="59">C63/B63</f>
        <v>1</v>
      </c>
      <c r="S63" s="23">
        <f t="shared" si="59"/>
        <v>0.8333333333</v>
      </c>
      <c r="T63" s="23">
        <f t="shared" si="60"/>
        <v>0.2</v>
      </c>
    </row>
    <row r="64">
      <c r="A64" s="14" t="s">
        <v>102</v>
      </c>
      <c r="B64" s="8">
        <v>94.0</v>
      </c>
      <c r="C64" s="18">
        <v>45.0</v>
      </c>
      <c r="D64" s="18">
        <v>25.0</v>
      </c>
      <c r="E64" s="18">
        <v>9.0</v>
      </c>
      <c r="F64" s="18">
        <v>11.0</v>
      </c>
      <c r="G64" s="18">
        <v>14.0</v>
      </c>
      <c r="H64" s="18">
        <v>11.0</v>
      </c>
      <c r="I64" s="17"/>
      <c r="J64" s="17"/>
      <c r="K64" s="17"/>
      <c r="L64" s="17"/>
      <c r="M64" s="17"/>
      <c r="N64" s="20"/>
      <c r="O64" s="20"/>
      <c r="P64" s="27"/>
      <c r="Q64" s="22"/>
      <c r="R64" s="23">
        <f t="shared" ref="R64:S64" si="61">C64/B64</f>
        <v>0.4787234043</v>
      </c>
      <c r="S64" s="23">
        <f t="shared" si="61"/>
        <v>0.5555555556</v>
      </c>
      <c r="T64" s="23">
        <f t="shared" si="60"/>
        <v>0.56</v>
      </c>
    </row>
    <row r="65">
      <c r="A65" s="14" t="s">
        <v>103</v>
      </c>
      <c r="B65" s="8">
        <v>104.0</v>
      </c>
      <c r="C65" s="18">
        <v>85.0</v>
      </c>
      <c r="D65" s="18">
        <v>18.0</v>
      </c>
      <c r="E65" s="18">
        <v>13.0</v>
      </c>
      <c r="F65" s="19">
        <f>2+2+2+2+1+1+38+2+4</f>
        <v>54</v>
      </c>
      <c r="G65" s="18">
        <v>4.0</v>
      </c>
      <c r="H65" s="18">
        <v>14.0</v>
      </c>
      <c r="I65" s="8">
        <v>0.0</v>
      </c>
      <c r="J65" s="8" t="s">
        <v>71</v>
      </c>
      <c r="K65" s="8" t="s">
        <v>71</v>
      </c>
      <c r="L65" s="8" t="s">
        <v>71</v>
      </c>
      <c r="M65" s="8" t="s">
        <v>71</v>
      </c>
      <c r="N65" s="8" t="s">
        <v>71</v>
      </c>
      <c r="O65" s="8" t="s">
        <v>71</v>
      </c>
      <c r="P65" s="21" t="s">
        <v>71</v>
      </c>
      <c r="Q65" s="22"/>
      <c r="R65" s="23">
        <f t="shared" ref="R65:S65" si="62">C65/B65</f>
        <v>0.8173076923</v>
      </c>
      <c r="S65" s="23">
        <f t="shared" si="62"/>
        <v>0.2117647059</v>
      </c>
      <c r="T65" s="23">
        <f t="shared" si="60"/>
        <v>0.2222222222</v>
      </c>
    </row>
    <row r="66">
      <c r="A66" s="14" t="s">
        <v>105</v>
      </c>
      <c r="B66" s="8">
        <v>240.0</v>
      </c>
      <c r="C66" s="18">
        <v>171.0</v>
      </c>
      <c r="D66" s="18">
        <v>18.0</v>
      </c>
      <c r="E66" s="18">
        <v>38.0</v>
      </c>
      <c r="F66" s="18">
        <v>115.0</v>
      </c>
      <c r="G66" s="18">
        <v>6.0</v>
      </c>
      <c r="H66" s="18">
        <v>12.0</v>
      </c>
      <c r="I66" s="8">
        <v>108.0</v>
      </c>
      <c r="J66" s="17"/>
      <c r="K66" s="17"/>
      <c r="L66" s="17"/>
      <c r="M66" s="17"/>
      <c r="N66" s="20"/>
      <c r="O66" s="20"/>
      <c r="P66" s="27"/>
      <c r="Q66" s="22"/>
      <c r="R66" s="23">
        <f t="shared" ref="R66:S66" si="63">C66/B66</f>
        <v>0.7125</v>
      </c>
      <c r="S66" s="23">
        <f t="shared" si="63"/>
        <v>0.1052631579</v>
      </c>
      <c r="T66" s="23">
        <f t="shared" si="60"/>
        <v>0.3333333333</v>
      </c>
    </row>
    <row r="67">
      <c r="A67" s="14" t="s">
        <v>106</v>
      </c>
      <c r="B67" s="12">
        <v>713.0</v>
      </c>
      <c r="C67" s="28">
        <v>701.0</v>
      </c>
      <c r="D67" s="28">
        <v>491.0</v>
      </c>
      <c r="E67" s="28">
        <v>91.0</v>
      </c>
      <c r="F67" s="28">
        <v>119.0</v>
      </c>
      <c r="G67" s="28">
        <v>117.0</v>
      </c>
      <c r="H67" s="28">
        <v>374.0</v>
      </c>
      <c r="I67" s="8" t="s">
        <v>104</v>
      </c>
      <c r="J67" s="8">
        <v>21.9</v>
      </c>
      <c r="K67" s="8"/>
      <c r="L67" s="8"/>
      <c r="M67" s="8"/>
      <c r="N67" s="51"/>
      <c r="O67" s="51"/>
      <c r="P67" s="52"/>
      <c r="Q67" s="22"/>
      <c r="R67" s="23">
        <f t="shared" ref="R67:S67" si="64">C67/B67</f>
        <v>0.9831697055</v>
      </c>
      <c r="S67" s="23">
        <f t="shared" si="64"/>
        <v>0.7004279601</v>
      </c>
      <c r="T67" s="23">
        <f t="shared" si="60"/>
        <v>0.2382892057</v>
      </c>
    </row>
    <row r="68">
      <c r="A68" s="14" t="s">
        <v>109</v>
      </c>
      <c r="B68" s="8">
        <v>42.0</v>
      </c>
      <c r="C68" s="18">
        <v>23.0</v>
      </c>
      <c r="D68" s="18">
        <v>18.0</v>
      </c>
      <c r="E68" s="18">
        <v>5.0</v>
      </c>
      <c r="F68" s="18">
        <v>0.0</v>
      </c>
      <c r="G68" s="18">
        <v>11.0</v>
      </c>
      <c r="H68" s="18">
        <v>7.0</v>
      </c>
      <c r="I68" s="8">
        <v>0.0</v>
      </c>
      <c r="J68" s="8">
        <v>17.0</v>
      </c>
      <c r="K68" s="8">
        <v>12.0</v>
      </c>
      <c r="L68" s="17"/>
      <c r="M68" s="17"/>
      <c r="N68" s="20">
        <v>5.0</v>
      </c>
      <c r="O68" s="20"/>
      <c r="P68" s="27"/>
      <c r="Q68" s="22"/>
      <c r="R68" s="23">
        <f t="shared" ref="R68:S68" si="65">C68/B68</f>
        <v>0.5476190476</v>
      </c>
      <c r="S68" s="23">
        <f t="shared" si="65"/>
        <v>0.7826086957</v>
      </c>
      <c r="T68" s="23">
        <f t="shared" si="60"/>
        <v>0.6111111111</v>
      </c>
    </row>
    <row r="69">
      <c r="C69" s="53">
        <f t="shared" ref="C69:H69" si="66">SUM(C3:C68)</f>
        <v>13343</v>
      </c>
      <c r="D69" s="53">
        <f t="shared" si="66"/>
        <v>5891</v>
      </c>
      <c r="E69" s="53">
        <f t="shared" si="66"/>
        <v>3391</v>
      </c>
      <c r="F69" s="53">
        <f t="shared" si="66"/>
        <v>1977</v>
      </c>
      <c r="G69" s="53">
        <f t="shared" si="66"/>
        <v>1527.24</v>
      </c>
      <c r="H69" s="53">
        <f t="shared" si="66"/>
        <v>4183.76</v>
      </c>
      <c r="R69" s="54"/>
      <c r="S69" s="55">
        <f>D69/(C69-C20-C21)</f>
        <v>0.5237841202</v>
      </c>
      <c r="T69" s="55">
        <f>G69/(D69-D54-D39)</f>
        <v>0.2670466865</v>
      </c>
    </row>
    <row r="70">
      <c r="C70" s="56" t="s">
        <v>133</v>
      </c>
      <c r="D70" s="56" t="s">
        <v>134</v>
      </c>
      <c r="E70" s="56" t="s">
        <v>135</v>
      </c>
      <c r="F70" s="56" t="s">
        <v>136</v>
      </c>
      <c r="G70" s="56" t="s">
        <v>137</v>
      </c>
      <c r="H70" s="56" t="s">
        <v>138</v>
      </c>
      <c r="R70" s="54"/>
      <c r="S70" s="56" t="s">
        <v>139</v>
      </c>
      <c r="T70" s="56" t="s">
        <v>140</v>
      </c>
    </row>
    <row r="71">
      <c r="B71" s="57"/>
      <c r="C71" s="57"/>
      <c r="D71" s="58" t="s">
        <v>141</v>
      </c>
      <c r="E71" s="58" t="s">
        <v>141</v>
      </c>
      <c r="F71" s="58" t="s">
        <v>141</v>
      </c>
      <c r="G71" s="59" t="s">
        <v>142</v>
      </c>
      <c r="H71" s="59" t="s">
        <v>142</v>
      </c>
      <c r="I71" s="60"/>
      <c r="J71" s="60"/>
      <c r="K71" s="60"/>
      <c r="L71" s="60"/>
      <c r="M71" s="60"/>
      <c r="N71" s="60"/>
      <c r="O71" s="60"/>
      <c r="P71" s="60"/>
      <c r="Q71" s="60"/>
      <c r="R71" s="61"/>
      <c r="S71" s="59" t="s">
        <v>143</v>
      </c>
      <c r="T71" s="59" t="s">
        <v>142</v>
      </c>
    </row>
    <row r="72">
      <c r="C72" s="37"/>
      <c r="R72" s="54"/>
      <c r="S72" s="54"/>
      <c r="T72" s="54"/>
    </row>
    <row r="73">
      <c r="C73" s="37" t="s">
        <v>144</v>
      </c>
      <c r="R73" s="54"/>
      <c r="S73" s="54"/>
      <c r="T73" s="54"/>
    </row>
    <row r="74">
      <c r="R74" s="54"/>
      <c r="S74" s="54"/>
      <c r="T74" s="54"/>
    </row>
    <row r="75">
      <c r="R75" s="54"/>
      <c r="S75" s="54"/>
      <c r="T75" s="54"/>
    </row>
    <row r="76">
      <c r="F76" s="37"/>
      <c r="R76" s="54"/>
      <c r="S76" s="54"/>
      <c r="T76" s="54"/>
    </row>
    <row r="77">
      <c r="R77" s="54"/>
      <c r="S77" s="54"/>
      <c r="T77" s="54"/>
    </row>
    <row r="78">
      <c r="R78" s="54"/>
      <c r="S78" s="54"/>
      <c r="T78" s="54"/>
    </row>
    <row r="79">
      <c r="R79" s="54"/>
      <c r="S79" s="54"/>
      <c r="T79" s="54"/>
    </row>
    <row r="80">
      <c r="R80" s="54"/>
      <c r="S80" s="54"/>
      <c r="T80" s="54"/>
    </row>
    <row r="81">
      <c r="R81" s="54"/>
      <c r="S81" s="54"/>
      <c r="T81" s="54"/>
    </row>
    <row r="82">
      <c r="R82" s="54"/>
      <c r="S82" s="54"/>
      <c r="T82" s="54"/>
    </row>
    <row r="83">
      <c r="R83" s="54"/>
      <c r="S83" s="54"/>
      <c r="T83" s="54"/>
    </row>
    <row r="84">
      <c r="R84" s="54"/>
      <c r="S84" s="54"/>
      <c r="T84" s="54"/>
    </row>
    <row r="85">
      <c r="R85" s="54"/>
      <c r="S85" s="54"/>
      <c r="T85" s="54"/>
    </row>
    <row r="86">
      <c r="R86" s="54"/>
      <c r="S86" s="54"/>
      <c r="T86" s="54"/>
    </row>
    <row r="87">
      <c r="R87" s="54"/>
      <c r="S87" s="54"/>
      <c r="T87" s="54"/>
    </row>
    <row r="88">
      <c r="R88" s="54"/>
      <c r="S88" s="54"/>
      <c r="T88" s="54"/>
    </row>
    <row r="89">
      <c r="R89" s="54"/>
      <c r="S89" s="54"/>
      <c r="T89" s="54"/>
    </row>
    <row r="90">
      <c r="R90" s="54"/>
      <c r="S90" s="54"/>
      <c r="T90" s="54"/>
    </row>
    <row r="91">
      <c r="R91" s="54"/>
      <c r="S91" s="54"/>
      <c r="T91" s="54"/>
    </row>
    <row r="92">
      <c r="R92" s="54"/>
      <c r="S92" s="54"/>
      <c r="T92" s="54"/>
    </row>
    <row r="93">
      <c r="R93" s="54"/>
      <c r="S93" s="54"/>
      <c r="T93" s="54"/>
    </row>
    <row r="94">
      <c r="R94" s="54"/>
      <c r="S94" s="54"/>
      <c r="T94" s="54"/>
    </row>
    <row r="95">
      <c r="R95" s="54"/>
      <c r="S95" s="54"/>
      <c r="T95" s="54"/>
    </row>
    <row r="96">
      <c r="R96" s="54"/>
      <c r="S96" s="54"/>
      <c r="T96" s="54"/>
    </row>
    <row r="97">
      <c r="R97" s="54"/>
      <c r="S97" s="54"/>
      <c r="T97" s="54"/>
    </row>
    <row r="98">
      <c r="R98" s="54"/>
      <c r="S98" s="54"/>
      <c r="T98" s="54"/>
    </row>
    <row r="99">
      <c r="R99" s="54"/>
      <c r="S99" s="54"/>
      <c r="T99" s="54"/>
    </row>
    <row r="100">
      <c r="R100" s="54"/>
      <c r="S100" s="54"/>
      <c r="T100" s="54"/>
    </row>
    <row r="101">
      <c r="R101" s="54"/>
      <c r="S101" s="54"/>
      <c r="T101" s="54"/>
    </row>
    <row r="102">
      <c r="R102" s="54"/>
      <c r="S102" s="54"/>
      <c r="T102" s="54"/>
    </row>
    <row r="103">
      <c r="R103" s="54"/>
      <c r="S103" s="54"/>
      <c r="T103" s="54"/>
    </row>
    <row r="104">
      <c r="R104" s="54"/>
      <c r="S104" s="54"/>
      <c r="T104" s="54"/>
    </row>
    <row r="105">
      <c r="R105" s="54"/>
      <c r="S105" s="54"/>
      <c r="T105" s="54"/>
    </row>
    <row r="106">
      <c r="R106" s="54"/>
      <c r="S106" s="54"/>
      <c r="T106" s="54"/>
    </row>
    <row r="107">
      <c r="R107" s="54"/>
      <c r="S107" s="54"/>
      <c r="T107" s="54"/>
    </row>
    <row r="108">
      <c r="R108" s="54"/>
      <c r="S108" s="54"/>
      <c r="T108" s="54"/>
    </row>
    <row r="109">
      <c r="R109" s="54"/>
      <c r="S109" s="54"/>
      <c r="T109" s="54"/>
    </row>
    <row r="110">
      <c r="R110" s="54"/>
      <c r="S110" s="54"/>
      <c r="T110" s="54"/>
    </row>
    <row r="111">
      <c r="R111" s="54"/>
      <c r="S111" s="54"/>
      <c r="T111" s="54"/>
    </row>
    <row r="112">
      <c r="R112" s="54"/>
      <c r="S112" s="54"/>
      <c r="T112" s="54"/>
    </row>
    <row r="113">
      <c r="R113" s="54"/>
      <c r="S113" s="54"/>
      <c r="T113" s="54"/>
    </row>
    <row r="114">
      <c r="R114" s="54"/>
      <c r="S114" s="54"/>
      <c r="T114" s="54"/>
    </row>
    <row r="115">
      <c r="R115" s="54"/>
      <c r="S115" s="54"/>
      <c r="T115" s="54"/>
    </row>
    <row r="116">
      <c r="R116" s="54"/>
      <c r="S116" s="54"/>
      <c r="T116" s="54"/>
    </row>
    <row r="117">
      <c r="R117" s="54"/>
      <c r="S117" s="54"/>
      <c r="T117" s="54"/>
    </row>
    <row r="118">
      <c r="R118" s="54"/>
      <c r="S118" s="54"/>
      <c r="T118" s="54"/>
    </row>
    <row r="119">
      <c r="R119" s="54"/>
      <c r="S119" s="54"/>
      <c r="T119" s="54"/>
    </row>
    <row r="120">
      <c r="R120" s="54"/>
      <c r="S120" s="54"/>
      <c r="T120" s="54"/>
    </row>
    <row r="121">
      <c r="R121" s="54"/>
      <c r="S121" s="54"/>
      <c r="T121" s="54"/>
    </row>
    <row r="122">
      <c r="R122" s="54"/>
      <c r="S122" s="54"/>
      <c r="T122" s="54"/>
    </row>
    <row r="123">
      <c r="R123" s="54"/>
      <c r="S123" s="54"/>
      <c r="T123" s="54"/>
    </row>
    <row r="124">
      <c r="R124" s="54"/>
      <c r="S124" s="54"/>
      <c r="T124" s="54"/>
    </row>
    <row r="125">
      <c r="R125" s="54"/>
      <c r="S125" s="54"/>
      <c r="T125" s="54"/>
    </row>
    <row r="126">
      <c r="R126" s="54"/>
      <c r="S126" s="54"/>
      <c r="T126" s="54"/>
    </row>
    <row r="127">
      <c r="R127" s="54"/>
      <c r="S127" s="54"/>
      <c r="T127" s="54"/>
    </row>
    <row r="128">
      <c r="R128" s="54"/>
      <c r="S128" s="54"/>
      <c r="T128" s="54"/>
    </row>
    <row r="129">
      <c r="R129" s="54"/>
      <c r="S129" s="54"/>
      <c r="T129" s="54"/>
    </row>
    <row r="130">
      <c r="R130" s="54"/>
      <c r="S130" s="54"/>
      <c r="T130" s="54"/>
    </row>
    <row r="131">
      <c r="R131" s="54"/>
      <c r="S131" s="54"/>
      <c r="T131" s="54"/>
    </row>
    <row r="132">
      <c r="R132" s="54"/>
      <c r="S132" s="54"/>
      <c r="T132" s="54"/>
    </row>
    <row r="133">
      <c r="R133" s="54"/>
      <c r="S133" s="54"/>
      <c r="T133" s="54"/>
    </row>
    <row r="134">
      <c r="R134" s="54"/>
      <c r="S134" s="54"/>
      <c r="T134" s="54"/>
    </row>
    <row r="135">
      <c r="R135" s="54"/>
      <c r="S135" s="54"/>
      <c r="T135" s="54"/>
    </row>
    <row r="136">
      <c r="R136" s="54"/>
      <c r="S136" s="54"/>
      <c r="T136" s="54"/>
    </row>
    <row r="137">
      <c r="R137" s="54"/>
      <c r="S137" s="54"/>
      <c r="T137" s="54"/>
    </row>
    <row r="138">
      <c r="R138" s="54"/>
      <c r="S138" s="54"/>
      <c r="T138" s="54"/>
    </row>
    <row r="139">
      <c r="R139" s="54"/>
      <c r="S139" s="54"/>
      <c r="T139" s="54"/>
    </row>
    <row r="140">
      <c r="R140" s="54"/>
      <c r="S140" s="54"/>
      <c r="T140" s="54"/>
    </row>
    <row r="141">
      <c r="R141" s="54"/>
      <c r="S141" s="54"/>
      <c r="T141" s="54"/>
    </row>
    <row r="142">
      <c r="R142" s="54"/>
      <c r="S142" s="54"/>
      <c r="T142" s="54"/>
    </row>
    <row r="143">
      <c r="R143" s="54"/>
      <c r="S143" s="54"/>
      <c r="T143" s="54"/>
    </row>
    <row r="144">
      <c r="R144" s="54"/>
      <c r="S144" s="54"/>
      <c r="T144" s="54"/>
    </row>
    <row r="145">
      <c r="R145" s="54"/>
      <c r="S145" s="54"/>
      <c r="T145" s="54"/>
    </row>
    <row r="146">
      <c r="R146" s="54"/>
      <c r="S146" s="54"/>
      <c r="T146" s="54"/>
    </row>
    <row r="147">
      <c r="R147" s="54"/>
      <c r="S147" s="54"/>
      <c r="T147" s="54"/>
    </row>
    <row r="148">
      <c r="R148" s="54"/>
      <c r="S148" s="54"/>
      <c r="T148" s="54"/>
    </row>
    <row r="149">
      <c r="R149" s="54"/>
      <c r="S149" s="54"/>
      <c r="T149" s="54"/>
    </row>
    <row r="150">
      <c r="R150" s="54"/>
      <c r="S150" s="54"/>
      <c r="T150" s="54"/>
    </row>
    <row r="151">
      <c r="R151" s="54"/>
      <c r="S151" s="54"/>
      <c r="T151" s="54"/>
    </row>
    <row r="152">
      <c r="R152" s="54"/>
      <c r="S152" s="54"/>
      <c r="T152" s="54"/>
    </row>
    <row r="153">
      <c r="R153" s="54"/>
      <c r="S153" s="54"/>
      <c r="T153" s="54"/>
    </row>
    <row r="154">
      <c r="R154" s="54"/>
      <c r="S154" s="54"/>
      <c r="T154" s="54"/>
    </row>
    <row r="155">
      <c r="R155" s="54"/>
      <c r="S155" s="54"/>
      <c r="T155" s="54"/>
    </row>
    <row r="156">
      <c r="R156" s="54"/>
      <c r="S156" s="54"/>
      <c r="T156" s="54"/>
    </row>
    <row r="157">
      <c r="R157" s="54"/>
      <c r="S157" s="54"/>
      <c r="T157" s="54"/>
    </row>
    <row r="158">
      <c r="R158" s="54"/>
      <c r="S158" s="54"/>
      <c r="T158" s="54"/>
    </row>
    <row r="159">
      <c r="R159" s="54"/>
      <c r="S159" s="54"/>
      <c r="T159" s="54"/>
    </row>
    <row r="160">
      <c r="R160" s="54"/>
      <c r="S160" s="54"/>
      <c r="T160" s="54"/>
    </row>
    <row r="161">
      <c r="R161" s="54"/>
      <c r="S161" s="54"/>
      <c r="T161" s="54"/>
    </row>
    <row r="162">
      <c r="R162" s="54"/>
      <c r="S162" s="54"/>
      <c r="T162" s="54"/>
    </row>
    <row r="163">
      <c r="R163" s="54"/>
      <c r="S163" s="54"/>
      <c r="T163" s="54"/>
    </row>
    <row r="164">
      <c r="R164" s="54"/>
      <c r="S164" s="54"/>
      <c r="T164" s="54"/>
    </row>
    <row r="165">
      <c r="R165" s="54"/>
      <c r="S165" s="54"/>
      <c r="T165" s="54"/>
    </row>
    <row r="166">
      <c r="R166" s="54"/>
      <c r="S166" s="54"/>
      <c r="T166" s="54"/>
    </row>
    <row r="167">
      <c r="R167" s="54"/>
      <c r="S167" s="54"/>
      <c r="T167" s="54"/>
    </row>
    <row r="168">
      <c r="R168" s="54"/>
      <c r="S168" s="54"/>
      <c r="T168" s="54"/>
    </row>
    <row r="169">
      <c r="R169" s="54"/>
      <c r="S169" s="54"/>
      <c r="T169" s="54"/>
    </row>
    <row r="170">
      <c r="R170" s="54"/>
      <c r="S170" s="54"/>
      <c r="T170" s="54"/>
    </row>
    <row r="171">
      <c r="R171" s="54"/>
      <c r="S171" s="54"/>
      <c r="T171" s="54"/>
    </row>
    <row r="172">
      <c r="R172" s="54"/>
      <c r="S172" s="54"/>
      <c r="T172" s="54"/>
    </row>
    <row r="173">
      <c r="R173" s="54"/>
      <c r="S173" s="54"/>
      <c r="T173" s="54"/>
    </row>
    <row r="174">
      <c r="R174" s="54"/>
      <c r="S174" s="54"/>
      <c r="T174" s="54"/>
    </row>
    <row r="175">
      <c r="R175" s="54"/>
      <c r="S175" s="54"/>
      <c r="T175" s="54"/>
    </row>
    <row r="176">
      <c r="R176" s="54"/>
      <c r="S176" s="54"/>
      <c r="T176" s="54"/>
    </row>
    <row r="177">
      <c r="R177" s="54"/>
      <c r="S177" s="54"/>
      <c r="T177" s="54"/>
    </row>
    <row r="178">
      <c r="R178" s="54"/>
      <c r="S178" s="54"/>
      <c r="T178" s="54"/>
    </row>
    <row r="179">
      <c r="R179" s="54"/>
      <c r="S179" s="54"/>
      <c r="T179" s="54"/>
    </row>
    <row r="180">
      <c r="R180" s="54"/>
      <c r="S180" s="54"/>
      <c r="T180" s="54"/>
    </row>
    <row r="181">
      <c r="R181" s="54"/>
      <c r="S181" s="54"/>
      <c r="T181" s="54"/>
    </row>
    <row r="182">
      <c r="R182" s="54"/>
      <c r="S182" s="54"/>
      <c r="T182" s="54"/>
    </row>
    <row r="183">
      <c r="R183" s="54"/>
      <c r="S183" s="54"/>
      <c r="T183" s="54"/>
    </row>
    <row r="184">
      <c r="R184" s="54"/>
      <c r="S184" s="54"/>
      <c r="T184" s="54"/>
    </row>
    <row r="185">
      <c r="R185" s="54"/>
      <c r="S185" s="54"/>
      <c r="T185" s="54"/>
    </row>
    <row r="186">
      <c r="R186" s="54"/>
      <c r="S186" s="54"/>
      <c r="T186" s="54"/>
    </row>
    <row r="187">
      <c r="R187" s="54"/>
      <c r="S187" s="54"/>
      <c r="T187" s="54"/>
    </row>
    <row r="188">
      <c r="R188" s="54"/>
      <c r="S188" s="54"/>
      <c r="T188" s="54"/>
    </row>
    <row r="189">
      <c r="R189" s="54"/>
      <c r="S189" s="54"/>
      <c r="T189" s="54"/>
    </row>
    <row r="190">
      <c r="R190" s="54"/>
      <c r="S190" s="54"/>
      <c r="T190" s="54"/>
    </row>
    <row r="191">
      <c r="R191" s="54"/>
      <c r="S191" s="54"/>
      <c r="T191" s="54"/>
    </row>
    <row r="192">
      <c r="R192" s="54"/>
      <c r="S192" s="54"/>
      <c r="T192" s="54"/>
    </row>
    <row r="193">
      <c r="R193" s="54"/>
      <c r="S193" s="54"/>
      <c r="T193" s="54"/>
    </row>
    <row r="194">
      <c r="R194" s="54"/>
      <c r="S194" s="54"/>
      <c r="T194" s="54"/>
    </row>
    <row r="195">
      <c r="R195" s="54"/>
      <c r="S195" s="54"/>
      <c r="T195" s="54"/>
    </row>
    <row r="196">
      <c r="R196" s="54"/>
      <c r="S196" s="54"/>
      <c r="T196" s="54"/>
    </row>
    <row r="197">
      <c r="R197" s="54"/>
      <c r="S197" s="54"/>
      <c r="T197" s="54"/>
    </row>
    <row r="198">
      <c r="R198" s="54"/>
      <c r="S198" s="54"/>
      <c r="T198" s="54"/>
    </row>
    <row r="199">
      <c r="R199" s="54"/>
      <c r="S199" s="54"/>
      <c r="T199" s="54"/>
    </row>
    <row r="200">
      <c r="R200" s="54"/>
      <c r="S200" s="54"/>
      <c r="T200" s="54"/>
    </row>
    <row r="201">
      <c r="R201" s="54"/>
      <c r="S201" s="54"/>
      <c r="T201" s="54"/>
    </row>
    <row r="202">
      <c r="R202" s="54"/>
      <c r="S202" s="54"/>
      <c r="T202" s="54"/>
    </row>
    <row r="203">
      <c r="R203" s="54"/>
      <c r="S203" s="54"/>
      <c r="T203" s="54"/>
    </row>
    <row r="204">
      <c r="R204" s="54"/>
      <c r="S204" s="54"/>
      <c r="T204" s="54"/>
    </row>
    <row r="205">
      <c r="R205" s="54"/>
      <c r="S205" s="54"/>
      <c r="T205" s="54"/>
    </row>
    <row r="206">
      <c r="R206" s="54"/>
      <c r="S206" s="54"/>
      <c r="T206" s="54"/>
    </row>
    <row r="207">
      <c r="R207" s="54"/>
      <c r="S207" s="54"/>
      <c r="T207" s="54"/>
    </row>
    <row r="208">
      <c r="R208" s="54"/>
      <c r="S208" s="54"/>
      <c r="T208" s="54"/>
    </row>
    <row r="209">
      <c r="R209" s="54"/>
      <c r="S209" s="54"/>
      <c r="T209" s="54"/>
    </row>
    <row r="210">
      <c r="R210" s="54"/>
      <c r="S210" s="54"/>
      <c r="T210" s="54"/>
    </row>
    <row r="211">
      <c r="R211" s="54"/>
      <c r="S211" s="54"/>
      <c r="T211" s="54"/>
    </row>
    <row r="212">
      <c r="R212" s="54"/>
      <c r="S212" s="54"/>
      <c r="T212" s="54"/>
    </row>
    <row r="213">
      <c r="R213" s="54"/>
      <c r="S213" s="54"/>
      <c r="T213" s="54"/>
    </row>
    <row r="214">
      <c r="R214" s="54"/>
      <c r="S214" s="54"/>
      <c r="T214" s="54"/>
    </row>
    <row r="215">
      <c r="R215" s="54"/>
      <c r="S215" s="54"/>
      <c r="T215" s="54"/>
    </row>
    <row r="216">
      <c r="R216" s="54"/>
      <c r="S216" s="54"/>
      <c r="T216" s="54"/>
    </row>
    <row r="217">
      <c r="R217" s="54"/>
      <c r="S217" s="54"/>
      <c r="T217" s="54"/>
    </row>
    <row r="218">
      <c r="R218" s="54"/>
      <c r="S218" s="54"/>
      <c r="T218" s="54"/>
    </row>
    <row r="219">
      <c r="R219" s="54"/>
      <c r="S219" s="54"/>
      <c r="T219" s="54"/>
    </row>
    <row r="220">
      <c r="R220" s="54"/>
      <c r="S220" s="54"/>
      <c r="T220" s="54"/>
    </row>
    <row r="221">
      <c r="R221" s="54"/>
      <c r="S221" s="54"/>
      <c r="T221" s="54"/>
    </row>
    <row r="222">
      <c r="R222" s="54"/>
      <c r="S222" s="54"/>
      <c r="T222" s="54"/>
    </row>
    <row r="223">
      <c r="R223" s="54"/>
      <c r="S223" s="54"/>
      <c r="T223" s="54"/>
    </row>
    <row r="224">
      <c r="R224" s="54"/>
      <c r="S224" s="54"/>
      <c r="T224" s="54"/>
    </row>
    <row r="225">
      <c r="R225" s="54"/>
      <c r="S225" s="54"/>
      <c r="T225" s="54"/>
    </row>
    <row r="226">
      <c r="R226" s="54"/>
      <c r="S226" s="54"/>
      <c r="T226" s="54"/>
    </row>
    <row r="227">
      <c r="R227" s="54"/>
      <c r="S227" s="54"/>
      <c r="T227" s="54"/>
    </row>
    <row r="228">
      <c r="R228" s="54"/>
      <c r="S228" s="54"/>
      <c r="T228" s="54"/>
    </row>
    <row r="229">
      <c r="R229" s="54"/>
      <c r="S229" s="54"/>
      <c r="T229" s="54"/>
    </row>
    <row r="230">
      <c r="R230" s="54"/>
      <c r="S230" s="54"/>
      <c r="T230" s="54"/>
    </row>
    <row r="231">
      <c r="R231" s="54"/>
      <c r="S231" s="54"/>
      <c r="T231" s="54"/>
    </row>
    <row r="232">
      <c r="R232" s="54"/>
      <c r="S232" s="54"/>
      <c r="T232" s="54"/>
    </row>
    <row r="233">
      <c r="R233" s="54"/>
      <c r="S233" s="54"/>
      <c r="T233" s="54"/>
    </row>
    <row r="234">
      <c r="R234" s="54"/>
      <c r="S234" s="54"/>
      <c r="T234" s="54"/>
    </row>
    <row r="235">
      <c r="R235" s="54"/>
      <c r="S235" s="54"/>
      <c r="T235" s="54"/>
    </row>
    <row r="236">
      <c r="R236" s="54"/>
      <c r="S236" s="54"/>
      <c r="T236" s="54"/>
    </row>
    <row r="237">
      <c r="R237" s="54"/>
      <c r="S237" s="54"/>
      <c r="T237" s="54"/>
    </row>
    <row r="238">
      <c r="R238" s="54"/>
      <c r="S238" s="54"/>
      <c r="T238" s="54"/>
    </row>
    <row r="239">
      <c r="R239" s="54"/>
      <c r="S239" s="54"/>
      <c r="T239" s="54"/>
    </row>
    <row r="240">
      <c r="R240" s="54"/>
      <c r="S240" s="54"/>
      <c r="T240" s="54"/>
    </row>
    <row r="241">
      <c r="R241" s="54"/>
      <c r="S241" s="54"/>
      <c r="T241" s="54"/>
    </row>
    <row r="242">
      <c r="R242" s="54"/>
      <c r="S242" s="54"/>
      <c r="T242" s="54"/>
    </row>
    <row r="243">
      <c r="R243" s="54"/>
      <c r="S243" s="54"/>
      <c r="T243" s="54"/>
    </row>
    <row r="244">
      <c r="R244" s="54"/>
      <c r="S244" s="54"/>
      <c r="T244" s="54"/>
    </row>
    <row r="245">
      <c r="R245" s="54"/>
      <c r="S245" s="54"/>
      <c r="T245" s="54"/>
    </row>
    <row r="246">
      <c r="R246" s="54"/>
      <c r="S246" s="54"/>
      <c r="T246" s="54"/>
    </row>
    <row r="247">
      <c r="R247" s="54"/>
      <c r="S247" s="54"/>
      <c r="T247" s="54"/>
    </row>
    <row r="248">
      <c r="R248" s="54"/>
      <c r="S248" s="54"/>
      <c r="T248" s="54"/>
    </row>
    <row r="249">
      <c r="R249" s="54"/>
      <c r="S249" s="54"/>
      <c r="T249" s="54"/>
    </row>
    <row r="250">
      <c r="R250" s="54"/>
      <c r="S250" s="54"/>
      <c r="T250" s="54"/>
    </row>
    <row r="251">
      <c r="R251" s="54"/>
      <c r="S251" s="54"/>
      <c r="T251" s="54"/>
    </row>
    <row r="252">
      <c r="R252" s="54"/>
      <c r="S252" s="54"/>
      <c r="T252" s="54"/>
    </row>
    <row r="253">
      <c r="R253" s="54"/>
      <c r="S253" s="54"/>
      <c r="T253" s="54"/>
    </row>
    <row r="254">
      <c r="R254" s="54"/>
      <c r="S254" s="54"/>
      <c r="T254" s="54"/>
    </row>
    <row r="255">
      <c r="R255" s="54"/>
      <c r="S255" s="54"/>
      <c r="T255" s="54"/>
    </row>
    <row r="256">
      <c r="R256" s="54"/>
      <c r="S256" s="54"/>
      <c r="T256" s="54"/>
    </row>
    <row r="257">
      <c r="R257" s="54"/>
      <c r="S257" s="54"/>
      <c r="T257" s="54"/>
    </row>
    <row r="258">
      <c r="R258" s="54"/>
      <c r="S258" s="54"/>
      <c r="T258" s="54"/>
    </row>
    <row r="259">
      <c r="R259" s="54"/>
      <c r="S259" s="54"/>
      <c r="T259" s="54"/>
    </row>
    <row r="260">
      <c r="R260" s="54"/>
      <c r="S260" s="54"/>
      <c r="T260" s="54"/>
    </row>
    <row r="261">
      <c r="R261" s="54"/>
      <c r="S261" s="54"/>
      <c r="T261" s="54"/>
    </row>
    <row r="262">
      <c r="R262" s="54"/>
      <c r="S262" s="54"/>
      <c r="T262" s="54"/>
    </row>
    <row r="263">
      <c r="R263" s="54"/>
      <c r="S263" s="54"/>
      <c r="T263" s="54"/>
    </row>
    <row r="264">
      <c r="R264" s="54"/>
      <c r="S264" s="54"/>
      <c r="T264" s="54"/>
    </row>
    <row r="265">
      <c r="R265" s="54"/>
      <c r="S265" s="54"/>
      <c r="T265" s="54"/>
    </row>
    <row r="266">
      <c r="R266" s="54"/>
      <c r="S266" s="54"/>
      <c r="T266" s="54"/>
    </row>
    <row r="267">
      <c r="R267" s="54"/>
      <c r="S267" s="54"/>
      <c r="T267" s="54"/>
    </row>
    <row r="268">
      <c r="R268" s="54"/>
      <c r="S268" s="54"/>
      <c r="T268" s="54"/>
    </row>
    <row r="269">
      <c r="R269" s="54"/>
      <c r="S269" s="54"/>
      <c r="T269" s="54"/>
    </row>
    <row r="270">
      <c r="R270" s="54"/>
      <c r="S270" s="54"/>
      <c r="T270" s="54"/>
    </row>
    <row r="271">
      <c r="R271" s="54"/>
      <c r="S271" s="54"/>
      <c r="T271" s="54"/>
    </row>
    <row r="272">
      <c r="R272" s="54"/>
      <c r="S272" s="54"/>
      <c r="T272" s="54"/>
    </row>
    <row r="273">
      <c r="R273" s="54"/>
      <c r="S273" s="54"/>
      <c r="T273" s="54"/>
    </row>
    <row r="274">
      <c r="R274" s="54"/>
      <c r="S274" s="54"/>
      <c r="T274" s="54"/>
    </row>
    <row r="275">
      <c r="R275" s="54"/>
      <c r="S275" s="54"/>
      <c r="T275" s="54"/>
    </row>
    <row r="276">
      <c r="R276" s="54"/>
      <c r="S276" s="54"/>
      <c r="T276" s="54"/>
    </row>
    <row r="277">
      <c r="R277" s="54"/>
      <c r="S277" s="54"/>
      <c r="T277" s="54"/>
    </row>
    <row r="278">
      <c r="R278" s="54"/>
      <c r="S278" s="54"/>
      <c r="T278" s="54"/>
    </row>
    <row r="279">
      <c r="R279" s="54"/>
      <c r="S279" s="54"/>
      <c r="T279" s="54"/>
    </row>
    <row r="280">
      <c r="R280" s="54"/>
      <c r="S280" s="54"/>
      <c r="T280" s="54"/>
    </row>
    <row r="281">
      <c r="R281" s="54"/>
      <c r="S281" s="54"/>
      <c r="T281" s="54"/>
    </row>
    <row r="282">
      <c r="R282" s="54"/>
      <c r="S282" s="54"/>
      <c r="T282" s="54"/>
    </row>
    <row r="283">
      <c r="R283" s="54"/>
      <c r="S283" s="54"/>
      <c r="T283" s="54"/>
    </row>
    <row r="284">
      <c r="R284" s="54"/>
      <c r="S284" s="54"/>
      <c r="T284" s="54"/>
    </row>
    <row r="285">
      <c r="R285" s="54"/>
      <c r="S285" s="54"/>
      <c r="T285" s="54"/>
    </row>
    <row r="286">
      <c r="R286" s="54"/>
      <c r="S286" s="54"/>
      <c r="T286" s="54"/>
    </row>
    <row r="287">
      <c r="R287" s="54"/>
      <c r="S287" s="54"/>
      <c r="T287" s="54"/>
    </row>
    <row r="288">
      <c r="R288" s="54"/>
      <c r="S288" s="54"/>
      <c r="T288" s="54"/>
    </row>
    <row r="289">
      <c r="R289" s="54"/>
      <c r="S289" s="54"/>
      <c r="T289" s="54"/>
    </row>
    <row r="290">
      <c r="R290" s="54"/>
      <c r="S290" s="54"/>
      <c r="T290" s="54"/>
    </row>
    <row r="291">
      <c r="R291" s="54"/>
      <c r="S291" s="54"/>
      <c r="T291" s="54"/>
    </row>
    <row r="292">
      <c r="R292" s="54"/>
      <c r="S292" s="54"/>
      <c r="T292" s="54"/>
    </row>
    <row r="293">
      <c r="R293" s="54"/>
      <c r="S293" s="54"/>
      <c r="T293" s="54"/>
    </row>
    <row r="294">
      <c r="R294" s="54"/>
      <c r="S294" s="54"/>
      <c r="T294" s="54"/>
    </row>
    <row r="295">
      <c r="R295" s="54"/>
      <c r="S295" s="54"/>
      <c r="T295" s="54"/>
    </row>
    <row r="296">
      <c r="R296" s="54"/>
      <c r="S296" s="54"/>
      <c r="T296" s="54"/>
    </row>
    <row r="297">
      <c r="R297" s="54"/>
      <c r="S297" s="54"/>
      <c r="T297" s="54"/>
    </row>
    <row r="298">
      <c r="R298" s="54"/>
      <c r="S298" s="54"/>
      <c r="T298" s="54"/>
    </row>
    <row r="299">
      <c r="R299" s="54"/>
      <c r="S299" s="54"/>
      <c r="T299" s="54"/>
    </row>
    <row r="300">
      <c r="R300" s="54"/>
      <c r="S300" s="54"/>
      <c r="T300" s="54"/>
    </row>
    <row r="301">
      <c r="R301" s="54"/>
      <c r="S301" s="54"/>
      <c r="T301" s="54"/>
    </row>
    <row r="302">
      <c r="R302" s="54"/>
      <c r="S302" s="54"/>
      <c r="T302" s="54"/>
    </row>
    <row r="303">
      <c r="R303" s="54"/>
      <c r="S303" s="54"/>
      <c r="T303" s="54"/>
    </row>
    <row r="304">
      <c r="R304" s="54"/>
      <c r="S304" s="54"/>
      <c r="T304" s="54"/>
    </row>
    <row r="305">
      <c r="R305" s="54"/>
      <c r="S305" s="54"/>
      <c r="T305" s="54"/>
    </row>
    <row r="306">
      <c r="R306" s="54"/>
      <c r="S306" s="54"/>
      <c r="T306" s="54"/>
    </row>
    <row r="307">
      <c r="R307" s="54"/>
      <c r="S307" s="54"/>
      <c r="T307" s="54"/>
    </row>
    <row r="308">
      <c r="R308" s="54"/>
      <c r="S308" s="54"/>
      <c r="T308" s="54"/>
    </row>
    <row r="309">
      <c r="R309" s="54"/>
      <c r="S309" s="54"/>
      <c r="T309" s="54"/>
    </row>
    <row r="310">
      <c r="R310" s="54"/>
      <c r="S310" s="54"/>
      <c r="T310" s="54"/>
    </row>
    <row r="311">
      <c r="R311" s="54"/>
      <c r="S311" s="54"/>
      <c r="T311" s="54"/>
    </row>
    <row r="312">
      <c r="R312" s="54"/>
      <c r="S312" s="54"/>
      <c r="T312" s="54"/>
    </row>
    <row r="313">
      <c r="R313" s="54"/>
      <c r="S313" s="54"/>
      <c r="T313" s="54"/>
    </row>
    <row r="314">
      <c r="R314" s="54"/>
      <c r="S314" s="54"/>
      <c r="T314" s="54"/>
    </row>
    <row r="315">
      <c r="R315" s="54"/>
      <c r="S315" s="54"/>
      <c r="T315" s="54"/>
    </row>
    <row r="316">
      <c r="R316" s="54"/>
      <c r="S316" s="54"/>
      <c r="T316" s="54"/>
    </row>
    <row r="317">
      <c r="R317" s="54"/>
      <c r="S317" s="54"/>
      <c r="T317" s="54"/>
    </row>
    <row r="318">
      <c r="R318" s="54"/>
      <c r="S318" s="54"/>
      <c r="T318" s="54"/>
    </row>
    <row r="319">
      <c r="R319" s="54"/>
      <c r="S319" s="54"/>
      <c r="T319" s="54"/>
    </row>
    <row r="320">
      <c r="R320" s="54"/>
      <c r="S320" s="54"/>
      <c r="T320" s="54"/>
    </row>
    <row r="321">
      <c r="R321" s="54"/>
      <c r="S321" s="54"/>
      <c r="T321" s="54"/>
    </row>
    <row r="322">
      <c r="R322" s="54"/>
      <c r="S322" s="54"/>
      <c r="T322" s="54"/>
    </row>
    <row r="323">
      <c r="R323" s="54"/>
      <c r="S323" s="54"/>
      <c r="T323" s="54"/>
    </row>
    <row r="324">
      <c r="R324" s="54"/>
      <c r="S324" s="54"/>
      <c r="T324" s="54"/>
    </row>
    <row r="325">
      <c r="R325" s="54"/>
      <c r="S325" s="54"/>
      <c r="T325" s="54"/>
    </row>
    <row r="326">
      <c r="R326" s="54"/>
      <c r="S326" s="54"/>
      <c r="T326" s="54"/>
    </row>
    <row r="327">
      <c r="R327" s="54"/>
      <c r="S327" s="54"/>
      <c r="T327" s="54"/>
    </row>
    <row r="328">
      <c r="R328" s="54"/>
      <c r="S328" s="54"/>
      <c r="T328" s="54"/>
    </row>
    <row r="329">
      <c r="R329" s="54"/>
      <c r="S329" s="54"/>
      <c r="T329" s="54"/>
    </row>
    <row r="330">
      <c r="R330" s="54"/>
      <c r="S330" s="54"/>
      <c r="T330" s="54"/>
    </row>
    <row r="331">
      <c r="R331" s="54"/>
      <c r="S331" s="54"/>
      <c r="T331" s="54"/>
    </row>
    <row r="332">
      <c r="R332" s="54"/>
      <c r="S332" s="54"/>
      <c r="T332" s="54"/>
    </row>
    <row r="333">
      <c r="R333" s="54"/>
      <c r="S333" s="54"/>
      <c r="T333" s="54"/>
    </row>
    <row r="334">
      <c r="R334" s="54"/>
      <c r="S334" s="54"/>
      <c r="T334" s="54"/>
    </row>
    <row r="335">
      <c r="R335" s="54"/>
      <c r="S335" s="54"/>
      <c r="T335" s="54"/>
    </row>
    <row r="336">
      <c r="R336" s="54"/>
      <c r="S336" s="54"/>
      <c r="T336" s="54"/>
    </row>
    <row r="337">
      <c r="R337" s="54"/>
      <c r="S337" s="54"/>
      <c r="T337" s="54"/>
    </row>
    <row r="338">
      <c r="R338" s="54"/>
      <c r="S338" s="54"/>
      <c r="T338" s="54"/>
    </row>
    <row r="339">
      <c r="R339" s="54"/>
      <c r="S339" s="54"/>
      <c r="T339" s="54"/>
    </row>
    <row r="340">
      <c r="R340" s="54"/>
      <c r="S340" s="54"/>
      <c r="T340" s="54"/>
    </row>
    <row r="341">
      <c r="R341" s="54"/>
      <c r="S341" s="54"/>
      <c r="T341" s="54"/>
    </row>
    <row r="342">
      <c r="R342" s="54"/>
      <c r="S342" s="54"/>
      <c r="T342" s="54"/>
    </row>
    <row r="343">
      <c r="R343" s="54"/>
      <c r="S343" s="54"/>
      <c r="T343" s="54"/>
    </row>
    <row r="344">
      <c r="R344" s="54"/>
      <c r="S344" s="54"/>
      <c r="T344" s="54"/>
    </row>
    <row r="345">
      <c r="R345" s="54"/>
      <c r="S345" s="54"/>
      <c r="T345" s="54"/>
    </row>
    <row r="346">
      <c r="R346" s="54"/>
      <c r="S346" s="54"/>
      <c r="T346" s="54"/>
    </row>
    <row r="347">
      <c r="R347" s="54"/>
      <c r="S347" s="54"/>
      <c r="T347" s="54"/>
    </row>
    <row r="348">
      <c r="R348" s="54"/>
      <c r="S348" s="54"/>
      <c r="T348" s="54"/>
    </row>
    <row r="349">
      <c r="R349" s="54"/>
      <c r="S349" s="54"/>
      <c r="T349" s="54"/>
    </row>
    <row r="350">
      <c r="R350" s="54"/>
      <c r="S350" s="54"/>
      <c r="T350" s="54"/>
    </row>
    <row r="351">
      <c r="R351" s="54"/>
      <c r="S351" s="54"/>
      <c r="T351" s="54"/>
    </row>
    <row r="352">
      <c r="R352" s="54"/>
      <c r="S352" s="54"/>
      <c r="T352" s="54"/>
    </row>
    <row r="353">
      <c r="R353" s="54"/>
      <c r="S353" s="54"/>
      <c r="T353" s="54"/>
    </row>
    <row r="354">
      <c r="R354" s="54"/>
      <c r="S354" s="54"/>
      <c r="T354" s="54"/>
    </row>
    <row r="355">
      <c r="R355" s="54"/>
      <c r="S355" s="54"/>
      <c r="T355" s="54"/>
    </row>
    <row r="356">
      <c r="R356" s="54"/>
      <c r="S356" s="54"/>
      <c r="T356" s="54"/>
    </row>
    <row r="357">
      <c r="R357" s="54"/>
      <c r="S357" s="54"/>
      <c r="T357" s="54"/>
    </row>
    <row r="358">
      <c r="R358" s="54"/>
      <c r="S358" s="54"/>
      <c r="T358" s="54"/>
    </row>
    <row r="359">
      <c r="R359" s="54"/>
      <c r="S359" s="54"/>
      <c r="T359" s="54"/>
    </row>
    <row r="360">
      <c r="R360" s="54"/>
      <c r="S360" s="54"/>
      <c r="T360" s="54"/>
    </row>
    <row r="361">
      <c r="R361" s="54"/>
      <c r="S361" s="54"/>
      <c r="T361" s="54"/>
    </row>
    <row r="362">
      <c r="R362" s="54"/>
      <c r="S362" s="54"/>
      <c r="T362" s="54"/>
    </row>
    <row r="363">
      <c r="R363" s="54"/>
      <c r="S363" s="54"/>
      <c r="T363" s="54"/>
    </row>
    <row r="364">
      <c r="R364" s="54"/>
      <c r="S364" s="54"/>
      <c r="T364" s="54"/>
    </row>
    <row r="365">
      <c r="R365" s="54"/>
      <c r="S365" s="54"/>
      <c r="T365" s="54"/>
    </row>
    <row r="366">
      <c r="R366" s="54"/>
      <c r="S366" s="54"/>
      <c r="T366" s="54"/>
    </row>
    <row r="367">
      <c r="R367" s="54"/>
      <c r="S367" s="54"/>
      <c r="T367" s="54"/>
    </row>
    <row r="368">
      <c r="R368" s="54"/>
      <c r="S368" s="54"/>
      <c r="T368" s="54"/>
    </row>
    <row r="369">
      <c r="R369" s="54"/>
      <c r="S369" s="54"/>
      <c r="T369" s="54"/>
    </row>
    <row r="370">
      <c r="R370" s="54"/>
      <c r="S370" s="54"/>
      <c r="T370" s="54"/>
    </row>
    <row r="371">
      <c r="R371" s="54"/>
      <c r="S371" s="54"/>
      <c r="T371" s="54"/>
    </row>
    <row r="372">
      <c r="R372" s="54"/>
      <c r="S372" s="54"/>
      <c r="T372" s="54"/>
    </row>
    <row r="373">
      <c r="R373" s="54"/>
      <c r="S373" s="54"/>
      <c r="T373" s="54"/>
    </row>
    <row r="374">
      <c r="R374" s="54"/>
      <c r="S374" s="54"/>
      <c r="T374" s="54"/>
    </row>
    <row r="375">
      <c r="R375" s="54"/>
      <c r="S375" s="54"/>
      <c r="T375" s="54"/>
    </row>
    <row r="376">
      <c r="R376" s="54"/>
      <c r="S376" s="54"/>
      <c r="T376" s="54"/>
    </row>
    <row r="377">
      <c r="R377" s="54"/>
      <c r="S377" s="54"/>
      <c r="T377" s="54"/>
    </row>
    <row r="378">
      <c r="R378" s="54"/>
      <c r="S378" s="54"/>
      <c r="T378" s="54"/>
    </row>
    <row r="379">
      <c r="R379" s="54"/>
      <c r="S379" s="54"/>
      <c r="T379" s="54"/>
    </row>
    <row r="380">
      <c r="R380" s="54"/>
      <c r="S380" s="54"/>
      <c r="T380" s="54"/>
    </row>
    <row r="381">
      <c r="R381" s="54"/>
      <c r="S381" s="54"/>
      <c r="T381" s="54"/>
    </row>
    <row r="382">
      <c r="R382" s="54"/>
      <c r="S382" s="54"/>
      <c r="T382" s="54"/>
    </row>
    <row r="383">
      <c r="R383" s="54"/>
      <c r="S383" s="54"/>
      <c r="T383" s="54"/>
    </row>
    <row r="384">
      <c r="R384" s="54"/>
      <c r="S384" s="54"/>
      <c r="T384" s="54"/>
    </row>
    <row r="385">
      <c r="R385" s="54"/>
      <c r="S385" s="54"/>
      <c r="T385" s="54"/>
    </row>
    <row r="386">
      <c r="R386" s="54"/>
      <c r="S386" s="54"/>
      <c r="T386" s="54"/>
    </row>
    <row r="387">
      <c r="R387" s="54"/>
      <c r="S387" s="54"/>
      <c r="T387" s="54"/>
    </row>
    <row r="388">
      <c r="R388" s="54"/>
      <c r="S388" s="54"/>
      <c r="T388" s="54"/>
    </row>
    <row r="389">
      <c r="R389" s="54"/>
      <c r="S389" s="54"/>
      <c r="T389" s="54"/>
    </row>
    <row r="390">
      <c r="R390" s="54"/>
      <c r="S390" s="54"/>
      <c r="T390" s="54"/>
    </row>
    <row r="391">
      <c r="R391" s="54"/>
      <c r="S391" s="54"/>
      <c r="T391" s="54"/>
    </row>
    <row r="392">
      <c r="R392" s="54"/>
      <c r="S392" s="54"/>
      <c r="T392" s="54"/>
    </row>
    <row r="393">
      <c r="R393" s="54"/>
      <c r="S393" s="54"/>
      <c r="T393" s="54"/>
    </row>
    <row r="394">
      <c r="R394" s="54"/>
      <c r="S394" s="54"/>
      <c r="T394" s="54"/>
    </row>
    <row r="395">
      <c r="R395" s="54"/>
      <c r="S395" s="54"/>
      <c r="T395" s="54"/>
    </row>
    <row r="396">
      <c r="R396" s="54"/>
      <c r="S396" s="54"/>
      <c r="T396" s="54"/>
    </row>
    <row r="397">
      <c r="R397" s="54"/>
      <c r="S397" s="54"/>
      <c r="T397" s="54"/>
    </row>
    <row r="398">
      <c r="R398" s="54"/>
      <c r="S398" s="54"/>
      <c r="T398" s="54"/>
    </row>
    <row r="399">
      <c r="R399" s="54"/>
      <c r="S399" s="54"/>
      <c r="T399" s="54"/>
    </row>
    <row r="400">
      <c r="R400" s="54"/>
      <c r="S400" s="54"/>
      <c r="T400" s="54"/>
    </row>
    <row r="401">
      <c r="R401" s="54"/>
      <c r="S401" s="54"/>
      <c r="T401" s="54"/>
    </row>
    <row r="402">
      <c r="R402" s="54"/>
      <c r="S402" s="54"/>
      <c r="T402" s="54"/>
    </row>
    <row r="403">
      <c r="R403" s="54"/>
      <c r="S403" s="54"/>
      <c r="T403" s="54"/>
    </row>
    <row r="404">
      <c r="R404" s="54"/>
      <c r="S404" s="54"/>
      <c r="T404" s="54"/>
    </row>
    <row r="405">
      <c r="R405" s="54"/>
      <c r="S405" s="54"/>
      <c r="T405" s="54"/>
    </row>
    <row r="406">
      <c r="R406" s="54"/>
      <c r="S406" s="54"/>
      <c r="T406" s="54"/>
    </row>
    <row r="407">
      <c r="R407" s="54"/>
      <c r="S407" s="54"/>
      <c r="T407" s="54"/>
    </row>
    <row r="408">
      <c r="R408" s="54"/>
      <c r="S408" s="54"/>
      <c r="T408" s="54"/>
    </row>
    <row r="409">
      <c r="R409" s="54"/>
      <c r="S409" s="54"/>
      <c r="T409" s="54"/>
    </row>
    <row r="410">
      <c r="R410" s="54"/>
      <c r="S410" s="54"/>
      <c r="T410" s="54"/>
    </row>
    <row r="411">
      <c r="R411" s="54"/>
      <c r="S411" s="54"/>
      <c r="T411" s="54"/>
    </row>
    <row r="412">
      <c r="R412" s="54"/>
      <c r="S412" s="54"/>
      <c r="T412" s="54"/>
    </row>
    <row r="413">
      <c r="R413" s="54"/>
      <c r="S413" s="54"/>
      <c r="T413" s="54"/>
    </row>
    <row r="414">
      <c r="R414" s="54"/>
      <c r="S414" s="54"/>
      <c r="T414" s="54"/>
    </row>
    <row r="415">
      <c r="R415" s="54"/>
      <c r="S415" s="54"/>
      <c r="T415" s="54"/>
    </row>
    <row r="416">
      <c r="R416" s="54"/>
      <c r="S416" s="54"/>
      <c r="T416" s="54"/>
    </row>
    <row r="417">
      <c r="R417" s="54"/>
      <c r="S417" s="54"/>
      <c r="T417" s="54"/>
    </row>
    <row r="418">
      <c r="R418" s="54"/>
      <c r="S418" s="54"/>
      <c r="T418" s="54"/>
    </row>
    <row r="419">
      <c r="R419" s="54"/>
      <c r="S419" s="54"/>
      <c r="T419" s="54"/>
    </row>
    <row r="420">
      <c r="R420" s="54"/>
      <c r="S420" s="54"/>
      <c r="T420" s="54"/>
    </row>
    <row r="421">
      <c r="R421" s="54"/>
      <c r="S421" s="54"/>
      <c r="T421" s="54"/>
    </row>
    <row r="422">
      <c r="R422" s="54"/>
      <c r="S422" s="54"/>
      <c r="T422" s="54"/>
    </row>
    <row r="423">
      <c r="R423" s="54"/>
      <c r="S423" s="54"/>
      <c r="T423" s="54"/>
    </row>
    <row r="424">
      <c r="R424" s="54"/>
      <c r="S424" s="54"/>
      <c r="T424" s="54"/>
    </row>
    <row r="425">
      <c r="R425" s="54"/>
      <c r="S425" s="54"/>
      <c r="T425" s="54"/>
    </row>
    <row r="426">
      <c r="R426" s="54"/>
      <c r="S426" s="54"/>
      <c r="T426" s="54"/>
    </row>
    <row r="427">
      <c r="R427" s="54"/>
      <c r="S427" s="54"/>
      <c r="T427" s="54"/>
    </row>
    <row r="428">
      <c r="R428" s="54"/>
      <c r="S428" s="54"/>
      <c r="T428" s="54"/>
    </row>
    <row r="429">
      <c r="R429" s="54"/>
      <c r="S429" s="54"/>
      <c r="T429" s="54"/>
    </row>
    <row r="430">
      <c r="R430" s="54"/>
      <c r="S430" s="54"/>
      <c r="T430" s="54"/>
    </row>
    <row r="431">
      <c r="R431" s="54"/>
      <c r="S431" s="54"/>
      <c r="T431" s="54"/>
    </row>
    <row r="432">
      <c r="R432" s="54"/>
      <c r="S432" s="54"/>
      <c r="T432" s="54"/>
    </row>
    <row r="433">
      <c r="R433" s="54"/>
      <c r="S433" s="54"/>
      <c r="T433" s="54"/>
    </row>
    <row r="434">
      <c r="R434" s="54"/>
      <c r="S434" s="54"/>
      <c r="T434" s="54"/>
    </row>
    <row r="435">
      <c r="R435" s="54"/>
      <c r="S435" s="54"/>
      <c r="T435" s="54"/>
    </row>
    <row r="436">
      <c r="R436" s="54"/>
      <c r="S436" s="54"/>
      <c r="T436" s="54"/>
    </row>
    <row r="437">
      <c r="R437" s="54"/>
      <c r="S437" s="54"/>
      <c r="T437" s="54"/>
    </row>
    <row r="438">
      <c r="R438" s="54"/>
      <c r="S438" s="54"/>
      <c r="T438" s="54"/>
    </row>
    <row r="439">
      <c r="R439" s="54"/>
      <c r="S439" s="54"/>
      <c r="T439" s="54"/>
    </row>
    <row r="440">
      <c r="R440" s="54"/>
      <c r="S440" s="54"/>
      <c r="T440" s="54"/>
    </row>
    <row r="441">
      <c r="R441" s="54"/>
      <c r="S441" s="54"/>
      <c r="T441" s="54"/>
    </row>
    <row r="442">
      <c r="R442" s="54"/>
      <c r="S442" s="54"/>
      <c r="T442" s="54"/>
    </row>
    <row r="443">
      <c r="R443" s="54"/>
      <c r="S443" s="54"/>
      <c r="T443" s="54"/>
    </row>
    <row r="444">
      <c r="R444" s="54"/>
      <c r="S444" s="54"/>
      <c r="T444" s="54"/>
    </row>
    <row r="445">
      <c r="R445" s="54"/>
      <c r="S445" s="54"/>
      <c r="T445" s="54"/>
    </row>
    <row r="446">
      <c r="R446" s="54"/>
      <c r="S446" s="54"/>
      <c r="T446" s="54"/>
    </row>
    <row r="447">
      <c r="R447" s="54"/>
      <c r="S447" s="54"/>
      <c r="T447" s="54"/>
    </row>
    <row r="448">
      <c r="R448" s="54"/>
      <c r="S448" s="54"/>
      <c r="T448" s="54"/>
    </row>
    <row r="449">
      <c r="R449" s="54"/>
      <c r="S449" s="54"/>
      <c r="T449" s="54"/>
    </row>
    <row r="450">
      <c r="R450" s="54"/>
      <c r="S450" s="54"/>
      <c r="T450" s="54"/>
    </row>
    <row r="451">
      <c r="R451" s="54"/>
      <c r="S451" s="54"/>
      <c r="T451" s="54"/>
    </row>
    <row r="452">
      <c r="R452" s="54"/>
      <c r="S452" s="54"/>
      <c r="T452" s="54"/>
    </row>
    <row r="453">
      <c r="R453" s="54"/>
      <c r="S453" s="54"/>
      <c r="T453" s="54"/>
    </row>
    <row r="454">
      <c r="R454" s="54"/>
      <c r="S454" s="54"/>
      <c r="T454" s="54"/>
    </row>
    <row r="455">
      <c r="R455" s="54"/>
      <c r="S455" s="54"/>
      <c r="T455" s="54"/>
    </row>
    <row r="456">
      <c r="R456" s="54"/>
      <c r="S456" s="54"/>
      <c r="T456" s="54"/>
    </row>
    <row r="457">
      <c r="R457" s="54"/>
      <c r="S457" s="54"/>
      <c r="T457" s="54"/>
    </row>
    <row r="458">
      <c r="R458" s="54"/>
      <c r="S458" s="54"/>
      <c r="T458" s="54"/>
    </row>
    <row r="459">
      <c r="R459" s="54"/>
      <c r="S459" s="54"/>
      <c r="T459" s="54"/>
    </row>
    <row r="460">
      <c r="R460" s="54"/>
      <c r="S460" s="54"/>
      <c r="T460" s="54"/>
    </row>
    <row r="461">
      <c r="R461" s="54"/>
      <c r="S461" s="54"/>
      <c r="T461" s="54"/>
    </row>
    <row r="462">
      <c r="R462" s="54"/>
      <c r="S462" s="54"/>
      <c r="T462" s="54"/>
    </row>
    <row r="463">
      <c r="R463" s="54"/>
      <c r="S463" s="54"/>
      <c r="T463" s="54"/>
    </row>
    <row r="464">
      <c r="R464" s="54"/>
      <c r="S464" s="54"/>
      <c r="T464" s="54"/>
    </row>
    <row r="465">
      <c r="R465" s="54"/>
      <c r="S465" s="54"/>
      <c r="T465" s="54"/>
    </row>
    <row r="466">
      <c r="R466" s="54"/>
      <c r="S466" s="54"/>
      <c r="T466" s="54"/>
    </row>
    <row r="467">
      <c r="R467" s="54"/>
      <c r="S467" s="54"/>
      <c r="T467" s="54"/>
    </row>
    <row r="468">
      <c r="R468" s="54"/>
      <c r="S468" s="54"/>
      <c r="T468" s="54"/>
    </row>
    <row r="469">
      <c r="R469" s="54"/>
      <c r="S469" s="54"/>
      <c r="T469" s="54"/>
    </row>
    <row r="470">
      <c r="R470" s="54"/>
      <c r="S470" s="54"/>
      <c r="T470" s="54"/>
    </row>
    <row r="471">
      <c r="R471" s="54"/>
      <c r="S471" s="54"/>
      <c r="T471" s="54"/>
    </row>
    <row r="472">
      <c r="R472" s="54"/>
      <c r="S472" s="54"/>
      <c r="T472" s="54"/>
    </row>
    <row r="473">
      <c r="R473" s="54"/>
      <c r="S473" s="54"/>
      <c r="T473" s="54"/>
    </row>
    <row r="474">
      <c r="R474" s="54"/>
      <c r="S474" s="54"/>
      <c r="T474" s="54"/>
    </row>
    <row r="475">
      <c r="R475" s="54"/>
      <c r="S475" s="54"/>
      <c r="T475" s="54"/>
    </row>
    <row r="476">
      <c r="R476" s="54"/>
      <c r="S476" s="54"/>
      <c r="T476" s="54"/>
    </row>
    <row r="477">
      <c r="R477" s="54"/>
      <c r="S477" s="54"/>
      <c r="T477" s="54"/>
    </row>
    <row r="478">
      <c r="R478" s="54"/>
      <c r="S478" s="54"/>
      <c r="T478" s="54"/>
    </row>
    <row r="479">
      <c r="R479" s="54"/>
      <c r="S479" s="54"/>
      <c r="T479" s="54"/>
    </row>
    <row r="480">
      <c r="R480" s="54"/>
      <c r="S480" s="54"/>
      <c r="T480" s="54"/>
    </row>
    <row r="481">
      <c r="R481" s="54"/>
      <c r="S481" s="54"/>
      <c r="T481" s="54"/>
    </row>
    <row r="482">
      <c r="R482" s="54"/>
      <c r="S482" s="54"/>
      <c r="T482" s="54"/>
    </row>
    <row r="483">
      <c r="R483" s="54"/>
      <c r="S483" s="54"/>
      <c r="T483" s="54"/>
    </row>
    <row r="484">
      <c r="R484" s="54"/>
      <c r="S484" s="54"/>
      <c r="T484" s="54"/>
    </row>
    <row r="485">
      <c r="R485" s="54"/>
      <c r="S485" s="54"/>
      <c r="T485" s="54"/>
    </row>
    <row r="486">
      <c r="R486" s="54"/>
      <c r="S486" s="54"/>
      <c r="T486" s="54"/>
    </row>
    <row r="487">
      <c r="R487" s="54"/>
      <c r="S487" s="54"/>
      <c r="T487" s="54"/>
    </row>
    <row r="488">
      <c r="R488" s="54"/>
      <c r="S488" s="54"/>
      <c r="T488" s="54"/>
    </row>
    <row r="489">
      <c r="R489" s="54"/>
      <c r="S489" s="54"/>
      <c r="T489" s="54"/>
    </row>
    <row r="490">
      <c r="R490" s="54"/>
      <c r="S490" s="54"/>
      <c r="T490" s="54"/>
    </row>
    <row r="491">
      <c r="R491" s="54"/>
      <c r="S491" s="54"/>
      <c r="T491" s="54"/>
    </row>
    <row r="492">
      <c r="R492" s="54"/>
      <c r="S492" s="54"/>
      <c r="T492" s="54"/>
    </row>
    <row r="493">
      <c r="R493" s="54"/>
      <c r="S493" s="54"/>
      <c r="T493" s="54"/>
    </row>
    <row r="494">
      <c r="R494" s="54"/>
      <c r="S494" s="54"/>
      <c r="T494" s="54"/>
    </row>
    <row r="495">
      <c r="R495" s="54"/>
      <c r="S495" s="54"/>
      <c r="T495" s="54"/>
    </row>
    <row r="496">
      <c r="R496" s="54"/>
      <c r="S496" s="54"/>
      <c r="T496" s="54"/>
    </row>
    <row r="497">
      <c r="R497" s="54"/>
      <c r="S497" s="54"/>
      <c r="T497" s="54"/>
    </row>
    <row r="498">
      <c r="R498" s="54"/>
      <c r="S498" s="54"/>
      <c r="T498" s="54"/>
    </row>
    <row r="499">
      <c r="R499" s="54"/>
      <c r="S499" s="54"/>
      <c r="T499" s="54"/>
    </row>
    <row r="500">
      <c r="R500" s="54"/>
      <c r="S500" s="54"/>
      <c r="T500" s="54"/>
    </row>
    <row r="501">
      <c r="R501" s="54"/>
      <c r="S501" s="54"/>
      <c r="T501" s="54"/>
    </row>
    <row r="502">
      <c r="R502" s="54"/>
      <c r="S502" s="54"/>
      <c r="T502" s="54"/>
    </row>
    <row r="503">
      <c r="R503" s="54"/>
      <c r="S503" s="54"/>
      <c r="T503" s="54"/>
    </row>
    <row r="504">
      <c r="R504" s="54"/>
      <c r="S504" s="54"/>
      <c r="T504" s="54"/>
    </row>
    <row r="505">
      <c r="R505" s="54"/>
      <c r="S505" s="54"/>
      <c r="T505" s="54"/>
    </row>
    <row r="506">
      <c r="R506" s="54"/>
      <c r="S506" s="54"/>
      <c r="T506" s="54"/>
    </row>
    <row r="507">
      <c r="R507" s="54"/>
      <c r="S507" s="54"/>
      <c r="T507" s="54"/>
    </row>
    <row r="508">
      <c r="R508" s="54"/>
      <c r="S508" s="54"/>
      <c r="T508" s="54"/>
    </row>
    <row r="509">
      <c r="R509" s="54"/>
      <c r="S509" s="54"/>
      <c r="T509" s="54"/>
    </row>
    <row r="510">
      <c r="R510" s="54"/>
      <c r="S510" s="54"/>
      <c r="T510" s="54"/>
    </row>
    <row r="511">
      <c r="R511" s="54"/>
      <c r="S511" s="54"/>
      <c r="T511" s="54"/>
    </row>
    <row r="512">
      <c r="R512" s="54"/>
      <c r="S512" s="54"/>
      <c r="T512" s="54"/>
    </row>
    <row r="513">
      <c r="R513" s="54"/>
      <c r="S513" s="54"/>
      <c r="T513" s="54"/>
    </row>
    <row r="514">
      <c r="R514" s="54"/>
      <c r="S514" s="54"/>
      <c r="T514" s="54"/>
    </row>
    <row r="515">
      <c r="R515" s="54"/>
      <c r="S515" s="54"/>
      <c r="T515" s="54"/>
    </row>
    <row r="516">
      <c r="R516" s="54"/>
      <c r="S516" s="54"/>
      <c r="T516" s="54"/>
    </row>
    <row r="517">
      <c r="R517" s="54"/>
      <c r="S517" s="54"/>
      <c r="T517" s="54"/>
    </row>
    <row r="518">
      <c r="R518" s="54"/>
      <c r="S518" s="54"/>
      <c r="T518" s="54"/>
    </row>
    <row r="519">
      <c r="R519" s="54"/>
      <c r="S519" s="54"/>
      <c r="T519" s="54"/>
    </row>
    <row r="520">
      <c r="R520" s="54"/>
      <c r="S520" s="54"/>
      <c r="T520" s="54"/>
    </row>
    <row r="521">
      <c r="R521" s="54"/>
      <c r="S521" s="54"/>
      <c r="T521" s="54"/>
    </row>
    <row r="522">
      <c r="R522" s="54"/>
      <c r="S522" s="54"/>
      <c r="T522" s="54"/>
    </row>
    <row r="523">
      <c r="R523" s="54"/>
      <c r="S523" s="54"/>
      <c r="T523" s="54"/>
    </row>
    <row r="524">
      <c r="R524" s="54"/>
      <c r="S524" s="54"/>
      <c r="T524" s="54"/>
    </row>
    <row r="525">
      <c r="R525" s="54"/>
      <c r="S525" s="54"/>
      <c r="T525" s="54"/>
    </row>
    <row r="526">
      <c r="R526" s="54"/>
      <c r="S526" s="54"/>
      <c r="T526" s="54"/>
    </row>
    <row r="527">
      <c r="R527" s="54"/>
      <c r="S527" s="54"/>
      <c r="T527" s="54"/>
    </row>
    <row r="528">
      <c r="R528" s="54"/>
      <c r="S528" s="54"/>
      <c r="T528" s="54"/>
    </row>
    <row r="529">
      <c r="R529" s="54"/>
      <c r="S529" s="54"/>
      <c r="T529" s="54"/>
    </row>
    <row r="530">
      <c r="R530" s="54"/>
      <c r="S530" s="54"/>
      <c r="T530" s="54"/>
    </row>
    <row r="531">
      <c r="R531" s="54"/>
      <c r="S531" s="54"/>
      <c r="T531" s="54"/>
    </row>
    <row r="532">
      <c r="R532" s="54"/>
      <c r="S532" s="54"/>
      <c r="T532" s="54"/>
    </row>
    <row r="533">
      <c r="R533" s="54"/>
      <c r="S533" s="54"/>
      <c r="T533" s="54"/>
    </row>
    <row r="534">
      <c r="R534" s="54"/>
      <c r="S534" s="54"/>
      <c r="T534" s="54"/>
    </row>
    <row r="535">
      <c r="R535" s="54"/>
      <c r="S535" s="54"/>
      <c r="T535" s="54"/>
    </row>
    <row r="536">
      <c r="R536" s="54"/>
      <c r="S536" s="54"/>
      <c r="T536" s="54"/>
    </row>
    <row r="537">
      <c r="R537" s="54"/>
      <c r="S537" s="54"/>
      <c r="T537" s="54"/>
    </row>
    <row r="538">
      <c r="R538" s="54"/>
      <c r="S538" s="54"/>
      <c r="T538" s="54"/>
    </row>
    <row r="539">
      <c r="R539" s="54"/>
      <c r="S539" s="54"/>
      <c r="T539" s="54"/>
    </row>
    <row r="540">
      <c r="R540" s="54"/>
      <c r="S540" s="54"/>
      <c r="T540" s="54"/>
    </row>
    <row r="541">
      <c r="R541" s="54"/>
      <c r="S541" s="54"/>
      <c r="T541" s="54"/>
    </row>
    <row r="542">
      <c r="R542" s="54"/>
      <c r="S542" s="54"/>
      <c r="T542" s="54"/>
    </row>
    <row r="543">
      <c r="R543" s="54"/>
      <c r="S543" s="54"/>
      <c r="T543" s="54"/>
    </row>
    <row r="544">
      <c r="R544" s="54"/>
      <c r="S544" s="54"/>
      <c r="T544" s="54"/>
    </row>
    <row r="545">
      <c r="R545" s="54"/>
      <c r="S545" s="54"/>
      <c r="T545" s="54"/>
    </row>
    <row r="546">
      <c r="R546" s="54"/>
      <c r="S546" s="54"/>
      <c r="T546" s="54"/>
    </row>
    <row r="547">
      <c r="R547" s="54"/>
      <c r="S547" s="54"/>
      <c r="T547" s="54"/>
    </row>
    <row r="548">
      <c r="R548" s="54"/>
      <c r="S548" s="54"/>
      <c r="T548" s="54"/>
    </row>
    <row r="549">
      <c r="R549" s="54"/>
      <c r="S549" s="54"/>
      <c r="T549" s="54"/>
    </row>
    <row r="550">
      <c r="R550" s="54"/>
      <c r="S550" s="54"/>
      <c r="T550" s="54"/>
    </row>
    <row r="551">
      <c r="R551" s="54"/>
      <c r="S551" s="54"/>
      <c r="T551" s="54"/>
    </row>
    <row r="552">
      <c r="R552" s="54"/>
      <c r="S552" s="54"/>
      <c r="T552" s="54"/>
    </row>
    <row r="553">
      <c r="R553" s="54"/>
      <c r="S553" s="54"/>
      <c r="T553" s="54"/>
    </row>
    <row r="554">
      <c r="R554" s="54"/>
      <c r="S554" s="54"/>
      <c r="T554" s="54"/>
    </row>
    <row r="555">
      <c r="R555" s="54"/>
      <c r="S555" s="54"/>
      <c r="T555" s="54"/>
    </row>
    <row r="556">
      <c r="R556" s="54"/>
      <c r="S556" s="54"/>
      <c r="T556" s="54"/>
    </row>
    <row r="557">
      <c r="R557" s="54"/>
      <c r="S557" s="54"/>
      <c r="T557" s="54"/>
    </row>
    <row r="558">
      <c r="R558" s="54"/>
      <c r="S558" s="54"/>
      <c r="T558" s="54"/>
    </row>
    <row r="559">
      <c r="R559" s="54"/>
      <c r="S559" s="54"/>
      <c r="T559" s="54"/>
    </row>
    <row r="560">
      <c r="R560" s="54"/>
      <c r="S560" s="54"/>
      <c r="T560" s="54"/>
    </row>
    <row r="561">
      <c r="R561" s="54"/>
      <c r="S561" s="54"/>
      <c r="T561" s="54"/>
    </row>
    <row r="562">
      <c r="R562" s="54"/>
      <c r="S562" s="54"/>
      <c r="T562" s="54"/>
    </row>
    <row r="563">
      <c r="R563" s="54"/>
      <c r="S563" s="54"/>
      <c r="T563" s="54"/>
    </row>
    <row r="564">
      <c r="R564" s="54"/>
      <c r="S564" s="54"/>
      <c r="T564" s="54"/>
    </row>
    <row r="565">
      <c r="R565" s="54"/>
      <c r="S565" s="54"/>
      <c r="T565" s="54"/>
    </row>
    <row r="566">
      <c r="R566" s="54"/>
      <c r="S566" s="54"/>
      <c r="T566" s="54"/>
    </row>
    <row r="567">
      <c r="R567" s="54"/>
      <c r="S567" s="54"/>
      <c r="T567" s="54"/>
    </row>
    <row r="568">
      <c r="R568" s="54"/>
      <c r="S568" s="54"/>
      <c r="T568" s="54"/>
    </row>
    <row r="569">
      <c r="R569" s="54"/>
      <c r="S569" s="54"/>
      <c r="T569" s="54"/>
    </row>
    <row r="570">
      <c r="R570" s="54"/>
      <c r="S570" s="54"/>
      <c r="T570" s="54"/>
    </row>
    <row r="571">
      <c r="R571" s="54"/>
      <c r="S571" s="54"/>
      <c r="T571" s="54"/>
    </row>
    <row r="572">
      <c r="R572" s="54"/>
      <c r="S572" s="54"/>
      <c r="T572" s="54"/>
    </row>
    <row r="573">
      <c r="R573" s="54"/>
      <c r="S573" s="54"/>
      <c r="T573" s="54"/>
    </row>
    <row r="574">
      <c r="R574" s="54"/>
      <c r="S574" s="54"/>
      <c r="T574" s="54"/>
    </row>
    <row r="575">
      <c r="R575" s="54"/>
      <c r="S575" s="54"/>
      <c r="T575" s="54"/>
    </row>
    <row r="576">
      <c r="R576" s="54"/>
      <c r="S576" s="54"/>
      <c r="T576" s="54"/>
    </row>
    <row r="577">
      <c r="R577" s="54"/>
      <c r="S577" s="54"/>
      <c r="T577" s="54"/>
    </row>
    <row r="578">
      <c r="R578" s="54"/>
      <c r="S578" s="54"/>
      <c r="T578" s="54"/>
    </row>
    <row r="579">
      <c r="R579" s="54"/>
      <c r="S579" s="54"/>
      <c r="T579" s="54"/>
    </row>
    <row r="580">
      <c r="R580" s="54"/>
      <c r="S580" s="54"/>
      <c r="T580" s="54"/>
    </row>
    <row r="581">
      <c r="R581" s="54"/>
      <c r="S581" s="54"/>
      <c r="T581" s="54"/>
    </row>
    <row r="582">
      <c r="R582" s="54"/>
      <c r="S582" s="54"/>
      <c r="T582" s="54"/>
    </row>
    <row r="583">
      <c r="R583" s="54"/>
      <c r="S583" s="54"/>
      <c r="T583" s="54"/>
    </row>
    <row r="584">
      <c r="R584" s="54"/>
      <c r="S584" s="54"/>
      <c r="T584" s="54"/>
    </row>
    <row r="585">
      <c r="R585" s="54"/>
      <c r="S585" s="54"/>
      <c r="T585" s="54"/>
    </row>
    <row r="586">
      <c r="R586" s="54"/>
      <c r="S586" s="54"/>
      <c r="T586" s="54"/>
    </row>
    <row r="587">
      <c r="R587" s="54"/>
      <c r="S587" s="54"/>
      <c r="T587" s="54"/>
    </row>
    <row r="588">
      <c r="R588" s="54"/>
      <c r="S588" s="54"/>
      <c r="T588" s="54"/>
    </row>
    <row r="589">
      <c r="R589" s="54"/>
      <c r="S589" s="54"/>
      <c r="T589" s="54"/>
    </row>
    <row r="590">
      <c r="R590" s="54"/>
      <c r="S590" s="54"/>
      <c r="T590" s="54"/>
    </row>
    <row r="591">
      <c r="R591" s="54"/>
      <c r="S591" s="54"/>
      <c r="T591" s="54"/>
    </row>
    <row r="592">
      <c r="R592" s="54"/>
      <c r="S592" s="54"/>
      <c r="T592" s="54"/>
    </row>
    <row r="593">
      <c r="R593" s="54"/>
      <c r="S593" s="54"/>
      <c r="T593" s="54"/>
    </row>
    <row r="594">
      <c r="R594" s="54"/>
      <c r="S594" s="54"/>
      <c r="T594" s="54"/>
    </row>
    <row r="595">
      <c r="R595" s="54"/>
      <c r="S595" s="54"/>
      <c r="T595" s="54"/>
    </row>
    <row r="596">
      <c r="R596" s="54"/>
      <c r="S596" s="54"/>
      <c r="T596" s="54"/>
    </row>
    <row r="597">
      <c r="R597" s="54"/>
      <c r="S597" s="54"/>
      <c r="T597" s="54"/>
    </row>
    <row r="598">
      <c r="R598" s="54"/>
      <c r="S598" s="54"/>
      <c r="T598" s="54"/>
    </row>
    <row r="599">
      <c r="R599" s="54"/>
      <c r="S599" s="54"/>
      <c r="T599" s="54"/>
    </row>
    <row r="600">
      <c r="R600" s="54"/>
      <c r="S600" s="54"/>
      <c r="T600" s="54"/>
    </row>
    <row r="601">
      <c r="R601" s="54"/>
      <c r="S601" s="54"/>
      <c r="T601" s="54"/>
    </row>
    <row r="602">
      <c r="R602" s="54"/>
      <c r="S602" s="54"/>
      <c r="T602" s="54"/>
    </row>
    <row r="603">
      <c r="R603" s="54"/>
      <c r="S603" s="54"/>
      <c r="T603" s="54"/>
    </row>
    <row r="604">
      <c r="R604" s="54"/>
      <c r="S604" s="54"/>
      <c r="T604" s="54"/>
    </row>
    <row r="605">
      <c r="R605" s="54"/>
      <c r="S605" s="54"/>
      <c r="T605" s="54"/>
    </row>
    <row r="606">
      <c r="R606" s="54"/>
      <c r="S606" s="54"/>
      <c r="T606" s="54"/>
    </row>
    <row r="607">
      <c r="R607" s="54"/>
      <c r="S607" s="54"/>
      <c r="T607" s="54"/>
    </row>
    <row r="608">
      <c r="R608" s="54"/>
      <c r="S608" s="54"/>
      <c r="T608" s="54"/>
    </row>
    <row r="609">
      <c r="R609" s="54"/>
      <c r="S609" s="54"/>
      <c r="T609" s="54"/>
    </row>
    <row r="610">
      <c r="R610" s="54"/>
      <c r="S610" s="54"/>
      <c r="T610" s="54"/>
    </row>
    <row r="611">
      <c r="R611" s="54"/>
      <c r="S611" s="54"/>
      <c r="T611" s="54"/>
    </row>
    <row r="612">
      <c r="R612" s="54"/>
      <c r="S612" s="54"/>
      <c r="T612" s="54"/>
    </row>
    <row r="613">
      <c r="R613" s="54"/>
      <c r="S613" s="54"/>
      <c r="T613" s="54"/>
    </row>
    <row r="614">
      <c r="R614" s="54"/>
      <c r="S614" s="54"/>
      <c r="T614" s="54"/>
    </row>
    <row r="615">
      <c r="R615" s="54"/>
      <c r="S615" s="54"/>
      <c r="T615" s="54"/>
    </row>
    <row r="616">
      <c r="R616" s="54"/>
      <c r="S616" s="54"/>
      <c r="T616" s="54"/>
    </row>
    <row r="617">
      <c r="R617" s="54"/>
      <c r="S617" s="54"/>
      <c r="T617" s="54"/>
    </row>
    <row r="618">
      <c r="R618" s="54"/>
      <c r="S618" s="54"/>
      <c r="T618" s="54"/>
    </row>
    <row r="619">
      <c r="R619" s="54"/>
      <c r="S619" s="54"/>
      <c r="T619" s="54"/>
    </row>
    <row r="620">
      <c r="R620" s="54"/>
      <c r="S620" s="54"/>
      <c r="T620" s="54"/>
    </row>
    <row r="621">
      <c r="R621" s="54"/>
      <c r="S621" s="54"/>
      <c r="T621" s="54"/>
    </row>
    <row r="622">
      <c r="R622" s="54"/>
      <c r="S622" s="54"/>
      <c r="T622" s="54"/>
    </row>
    <row r="623">
      <c r="R623" s="54"/>
      <c r="S623" s="54"/>
      <c r="T623" s="54"/>
    </row>
    <row r="624">
      <c r="R624" s="54"/>
      <c r="S624" s="54"/>
      <c r="T624" s="54"/>
    </row>
    <row r="625">
      <c r="R625" s="54"/>
      <c r="S625" s="54"/>
      <c r="T625" s="54"/>
    </row>
    <row r="626">
      <c r="R626" s="54"/>
      <c r="S626" s="54"/>
      <c r="T626" s="54"/>
    </row>
    <row r="627">
      <c r="R627" s="54"/>
      <c r="S627" s="54"/>
      <c r="T627" s="54"/>
    </row>
    <row r="628">
      <c r="R628" s="54"/>
      <c r="S628" s="54"/>
      <c r="T628" s="54"/>
    </row>
    <row r="629">
      <c r="R629" s="54"/>
      <c r="S629" s="54"/>
      <c r="T629" s="54"/>
    </row>
    <row r="630">
      <c r="R630" s="54"/>
      <c r="S630" s="54"/>
      <c r="T630" s="54"/>
    </row>
    <row r="631">
      <c r="R631" s="54"/>
      <c r="S631" s="54"/>
      <c r="T631" s="54"/>
    </row>
    <row r="632">
      <c r="R632" s="54"/>
      <c r="S632" s="54"/>
      <c r="T632" s="54"/>
    </row>
    <row r="633">
      <c r="R633" s="54"/>
      <c r="S633" s="54"/>
      <c r="T633" s="54"/>
    </row>
    <row r="634">
      <c r="R634" s="54"/>
      <c r="S634" s="54"/>
      <c r="T634" s="54"/>
    </row>
    <row r="635">
      <c r="R635" s="54"/>
      <c r="S635" s="54"/>
      <c r="T635" s="54"/>
    </row>
    <row r="636">
      <c r="R636" s="54"/>
      <c r="S636" s="54"/>
      <c r="T636" s="54"/>
    </row>
    <row r="637">
      <c r="R637" s="54"/>
      <c r="S637" s="54"/>
      <c r="T637" s="54"/>
    </row>
    <row r="638">
      <c r="R638" s="54"/>
      <c r="S638" s="54"/>
      <c r="T638" s="54"/>
    </row>
    <row r="639">
      <c r="R639" s="54"/>
      <c r="S639" s="54"/>
      <c r="T639" s="54"/>
    </row>
    <row r="640">
      <c r="R640" s="54"/>
      <c r="S640" s="54"/>
      <c r="T640" s="54"/>
    </row>
    <row r="641">
      <c r="R641" s="54"/>
      <c r="S641" s="54"/>
      <c r="T641" s="54"/>
    </row>
    <row r="642">
      <c r="R642" s="54"/>
      <c r="S642" s="54"/>
      <c r="T642" s="54"/>
    </row>
    <row r="643">
      <c r="R643" s="54"/>
      <c r="S643" s="54"/>
      <c r="T643" s="54"/>
    </row>
    <row r="644">
      <c r="R644" s="54"/>
      <c r="S644" s="54"/>
      <c r="T644" s="54"/>
    </row>
    <row r="645">
      <c r="R645" s="54"/>
      <c r="S645" s="54"/>
      <c r="T645" s="54"/>
    </row>
    <row r="646">
      <c r="R646" s="54"/>
      <c r="S646" s="54"/>
      <c r="T646" s="54"/>
    </row>
    <row r="647">
      <c r="R647" s="54"/>
      <c r="S647" s="54"/>
      <c r="T647" s="54"/>
    </row>
    <row r="648">
      <c r="R648" s="54"/>
      <c r="S648" s="54"/>
      <c r="T648" s="54"/>
    </row>
    <row r="649">
      <c r="R649" s="54"/>
      <c r="S649" s="54"/>
      <c r="T649" s="54"/>
    </row>
    <row r="650">
      <c r="R650" s="54"/>
      <c r="S650" s="54"/>
      <c r="T650" s="54"/>
    </row>
    <row r="651">
      <c r="R651" s="54"/>
      <c r="S651" s="54"/>
      <c r="T651" s="54"/>
    </row>
    <row r="652">
      <c r="R652" s="54"/>
      <c r="S652" s="54"/>
      <c r="T652" s="54"/>
    </row>
    <row r="653">
      <c r="R653" s="54"/>
      <c r="S653" s="54"/>
      <c r="T653" s="54"/>
    </row>
    <row r="654">
      <c r="R654" s="54"/>
      <c r="S654" s="54"/>
      <c r="T654" s="54"/>
    </row>
    <row r="655">
      <c r="R655" s="54"/>
      <c r="S655" s="54"/>
      <c r="T655" s="54"/>
    </row>
    <row r="656">
      <c r="R656" s="54"/>
      <c r="S656" s="54"/>
      <c r="T656" s="54"/>
    </row>
    <row r="657">
      <c r="R657" s="54"/>
      <c r="S657" s="54"/>
      <c r="T657" s="54"/>
    </row>
    <row r="658">
      <c r="R658" s="54"/>
      <c r="S658" s="54"/>
      <c r="T658" s="54"/>
    </row>
    <row r="659">
      <c r="R659" s="54"/>
      <c r="S659" s="54"/>
      <c r="T659" s="54"/>
    </row>
    <row r="660">
      <c r="R660" s="54"/>
      <c r="S660" s="54"/>
      <c r="T660" s="54"/>
    </row>
    <row r="661">
      <c r="R661" s="54"/>
      <c r="S661" s="54"/>
      <c r="T661" s="54"/>
    </row>
    <row r="662">
      <c r="R662" s="54"/>
      <c r="S662" s="54"/>
      <c r="T662" s="54"/>
    </row>
    <row r="663">
      <c r="R663" s="54"/>
      <c r="S663" s="54"/>
      <c r="T663" s="54"/>
    </row>
    <row r="664">
      <c r="R664" s="54"/>
      <c r="S664" s="54"/>
      <c r="T664" s="54"/>
    </row>
    <row r="665">
      <c r="R665" s="54"/>
      <c r="S665" s="54"/>
      <c r="T665" s="54"/>
    </row>
    <row r="666">
      <c r="R666" s="54"/>
      <c r="S666" s="54"/>
      <c r="T666" s="54"/>
    </row>
    <row r="667">
      <c r="R667" s="54"/>
      <c r="S667" s="54"/>
      <c r="T667" s="54"/>
    </row>
    <row r="668">
      <c r="R668" s="54"/>
      <c r="S668" s="54"/>
      <c r="T668" s="54"/>
    </row>
    <row r="669">
      <c r="R669" s="54"/>
      <c r="S669" s="54"/>
      <c r="T669" s="54"/>
    </row>
    <row r="670">
      <c r="R670" s="54"/>
      <c r="S670" s="54"/>
      <c r="T670" s="54"/>
    </row>
    <row r="671">
      <c r="R671" s="54"/>
      <c r="S671" s="54"/>
      <c r="T671" s="54"/>
    </row>
    <row r="672">
      <c r="R672" s="54"/>
      <c r="S672" s="54"/>
      <c r="T672" s="54"/>
    </row>
    <row r="673">
      <c r="R673" s="54"/>
      <c r="S673" s="54"/>
      <c r="T673" s="54"/>
    </row>
    <row r="674">
      <c r="R674" s="54"/>
      <c r="S674" s="54"/>
      <c r="T674" s="54"/>
    </row>
    <row r="675">
      <c r="R675" s="54"/>
      <c r="S675" s="54"/>
      <c r="T675" s="54"/>
    </row>
    <row r="676">
      <c r="R676" s="54"/>
      <c r="S676" s="54"/>
      <c r="T676" s="54"/>
    </row>
    <row r="677">
      <c r="R677" s="54"/>
      <c r="S677" s="54"/>
      <c r="T677" s="54"/>
    </row>
    <row r="678">
      <c r="R678" s="54"/>
      <c r="S678" s="54"/>
      <c r="T678" s="54"/>
    </row>
    <row r="679">
      <c r="R679" s="54"/>
      <c r="S679" s="54"/>
      <c r="T679" s="54"/>
    </row>
    <row r="680">
      <c r="R680" s="54"/>
      <c r="S680" s="54"/>
      <c r="T680" s="54"/>
    </row>
    <row r="681">
      <c r="R681" s="54"/>
      <c r="S681" s="54"/>
      <c r="T681" s="54"/>
    </row>
    <row r="682">
      <c r="R682" s="54"/>
      <c r="S682" s="54"/>
      <c r="T682" s="54"/>
    </row>
    <row r="683">
      <c r="R683" s="54"/>
      <c r="S683" s="54"/>
      <c r="T683" s="54"/>
    </row>
    <row r="684">
      <c r="R684" s="54"/>
      <c r="S684" s="54"/>
      <c r="T684" s="54"/>
    </row>
    <row r="685">
      <c r="R685" s="54"/>
      <c r="S685" s="54"/>
      <c r="T685" s="54"/>
    </row>
    <row r="686">
      <c r="R686" s="54"/>
      <c r="S686" s="54"/>
      <c r="T686" s="54"/>
    </row>
    <row r="687">
      <c r="R687" s="54"/>
      <c r="S687" s="54"/>
      <c r="T687" s="54"/>
    </row>
    <row r="688">
      <c r="R688" s="54"/>
      <c r="S688" s="54"/>
      <c r="T688" s="54"/>
    </row>
    <row r="689">
      <c r="R689" s="54"/>
      <c r="S689" s="54"/>
      <c r="T689" s="54"/>
    </row>
    <row r="690">
      <c r="R690" s="54"/>
      <c r="S690" s="54"/>
      <c r="T690" s="54"/>
    </row>
    <row r="691">
      <c r="R691" s="54"/>
      <c r="S691" s="54"/>
      <c r="T691" s="54"/>
    </row>
    <row r="692">
      <c r="R692" s="54"/>
      <c r="S692" s="54"/>
      <c r="T692" s="54"/>
    </row>
    <row r="693">
      <c r="R693" s="54"/>
      <c r="S693" s="54"/>
      <c r="T693" s="54"/>
    </row>
    <row r="694">
      <c r="R694" s="54"/>
      <c r="S694" s="54"/>
      <c r="T694" s="54"/>
    </row>
    <row r="695">
      <c r="R695" s="54"/>
      <c r="S695" s="54"/>
      <c r="T695" s="54"/>
    </row>
    <row r="696">
      <c r="R696" s="54"/>
      <c r="S696" s="54"/>
      <c r="T696" s="54"/>
    </row>
    <row r="697">
      <c r="R697" s="54"/>
      <c r="S697" s="54"/>
      <c r="T697" s="54"/>
    </row>
    <row r="698">
      <c r="R698" s="54"/>
      <c r="S698" s="54"/>
      <c r="T698" s="54"/>
    </row>
    <row r="699">
      <c r="R699" s="54"/>
      <c r="S699" s="54"/>
      <c r="T699" s="54"/>
    </row>
    <row r="700">
      <c r="R700" s="54"/>
      <c r="S700" s="54"/>
      <c r="T700" s="54"/>
    </row>
    <row r="701">
      <c r="R701" s="54"/>
      <c r="S701" s="54"/>
      <c r="T701" s="54"/>
    </row>
    <row r="702">
      <c r="R702" s="54"/>
      <c r="S702" s="54"/>
      <c r="T702" s="54"/>
    </row>
    <row r="703">
      <c r="R703" s="54"/>
      <c r="S703" s="54"/>
      <c r="T703" s="54"/>
    </row>
    <row r="704">
      <c r="R704" s="54"/>
      <c r="S704" s="54"/>
      <c r="T704" s="54"/>
    </row>
    <row r="705">
      <c r="R705" s="54"/>
      <c r="S705" s="54"/>
      <c r="T705" s="54"/>
    </row>
    <row r="706">
      <c r="R706" s="54"/>
      <c r="S706" s="54"/>
      <c r="T706" s="54"/>
    </row>
    <row r="707">
      <c r="R707" s="54"/>
      <c r="S707" s="54"/>
      <c r="T707" s="54"/>
    </row>
    <row r="708">
      <c r="R708" s="54"/>
      <c r="S708" s="54"/>
      <c r="T708" s="54"/>
    </row>
    <row r="709">
      <c r="R709" s="54"/>
      <c r="S709" s="54"/>
      <c r="T709" s="54"/>
    </row>
    <row r="710">
      <c r="R710" s="54"/>
      <c r="S710" s="54"/>
      <c r="T710" s="54"/>
    </row>
    <row r="711">
      <c r="R711" s="54"/>
      <c r="S711" s="54"/>
      <c r="T711" s="54"/>
    </row>
    <row r="712">
      <c r="R712" s="54"/>
      <c r="S712" s="54"/>
      <c r="T712" s="54"/>
    </row>
    <row r="713">
      <c r="R713" s="54"/>
      <c r="S713" s="54"/>
      <c r="T713" s="54"/>
    </row>
    <row r="714">
      <c r="R714" s="54"/>
      <c r="S714" s="54"/>
      <c r="T714" s="54"/>
    </row>
    <row r="715">
      <c r="R715" s="54"/>
      <c r="S715" s="54"/>
      <c r="T715" s="54"/>
    </row>
    <row r="716">
      <c r="R716" s="54"/>
      <c r="S716" s="54"/>
      <c r="T716" s="54"/>
    </row>
    <row r="717">
      <c r="R717" s="54"/>
      <c r="S717" s="54"/>
      <c r="T717" s="54"/>
    </row>
    <row r="718">
      <c r="R718" s="54"/>
      <c r="S718" s="54"/>
      <c r="T718" s="54"/>
    </row>
    <row r="719">
      <c r="R719" s="54"/>
      <c r="S719" s="54"/>
      <c r="T719" s="54"/>
    </row>
    <row r="720">
      <c r="R720" s="54"/>
      <c r="S720" s="54"/>
      <c r="T720" s="54"/>
    </row>
    <row r="721">
      <c r="R721" s="54"/>
      <c r="S721" s="54"/>
      <c r="T721" s="54"/>
    </row>
    <row r="722">
      <c r="R722" s="54"/>
      <c r="S722" s="54"/>
      <c r="T722" s="54"/>
    </row>
    <row r="723">
      <c r="R723" s="54"/>
      <c r="S723" s="54"/>
      <c r="T723" s="54"/>
    </row>
    <row r="724">
      <c r="R724" s="54"/>
      <c r="S724" s="54"/>
      <c r="T724" s="54"/>
    </row>
    <row r="725">
      <c r="R725" s="54"/>
      <c r="S725" s="54"/>
      <c r="T725" s="54"/>
    </row>
    <row r="726">
      <c r="R726" s="54"/>
      <c r="S726" s="54"/>
      <c r="T726" s="54"/>
    </row>
    <row r="727">
      <c r="R727" s="54"/>
      <c r="S727" s="54"/>
      <c r="T727" s="54"/>
    </row>
    <row r="728">
      <c r="R728" s="54"/>
      <c r="S728" s="54"/>
      <c r="T728" s="54"/>
    </row>
    <row r="729">
      <c r="R729" s="54"/>
      <c r="S729" s="54"/>
      <c r="T729" s="54"/>
    </row>
    <row r="730">
      <c r="R730" s="54"/>
      <c r="S730" s="54"/>
      <c r="T730" s="54"/>
    </row>
    <row r="731">
      <c r="R731" s="54"/>
      <c r="S731" s="54"/>
      <c r="T731" s="54"/>
    </row>
    <row r="732">
      <c r="R732" s="54"/>
      <c r="S732" s="54"/>
      <c r="T732" s="54"/>
    </row>
    <row r="733">
      <c r="R733" s="54"/>
      <c r="S733" s="54"/>
      <c r="T733" s="54"/>
    </row>
    <row r="734">
      <c r="R734" s="54"/>
      <c r="S734" s="54"/>
      <c r="T734" s="54"/>
    </row>
    <row r="735">
      <c r="R735" s="54"/>
      <c r="S735" s="54"/>
      <c r="T735" s="54"/>
    </row>
    <row r="736">
      <c r="R736" s="54"/>
      <c r="S736" s="54"/>
      <c r="T736" s="54"/>
    </row>
    <row r="737">
      <c r="R737" s="54"/>
      <c r="S737" s="54"/>
      <c r="T737" s="54"/>
    </row>
    <row r="738">
      <c r="R738" s="54"/>
      <c r="S738" s="54"/>
      <c r="T738" s="54"/>
    </row>
    <row r="739">
      <c r="R739" s="54"/>
      <c r="S739" s="54"/>
      <c r="T739" s="54"/>
    </row>
    <row r="740">
      <c r="R740" s="54"/>
      <c r="S740" s="54"/>
      <c r="T740" s="54"/>
    </row>
    <row r="741">
      <c r="R741" s="54"/>
      <c r="S741" s="54"/>
      <c r="T741" s="54"/>
    </row>
    <row r="742">
      <c r="R742" s="54"/>
      <c r="S742" s="54"/>
      <c r="T742" s="54"/>
    </row>
    <row r="743">
      <c r="R743" s="54"/>
      <c r="S743" s="54"/>
      <c r="T743" s="54"/>
    </row>
    <row r="744">
      <c r="R744" s="54"/>
      <c r="S744" s="54"/>
      <c r="T744" s="54"/>
    </row>
    <row r="745">
      <c r="R745" s="54"/>
      <c r="S745" s="54"/>
      <c r="T745" s="54"/>
    </row>
    <row r="746">
      <c r="R746" s="54"/>
      <c r="S746" s="54"/>
      <c r="T746" s="54"/>
    </row>
    <row r="747">
      <c r="R747" s="54"/>
      <c r="S747" s="54"/>
      <c r="T747" s="54"/>
    </row>
    <row r="748">
      <c r="R748" s="54"/>
      <c r="S748" s="54"/>
      <c r="T748" s="54"/>
    </row>
    <row r="749">
      <c r="R749" s="54"/>
      <c r="S749" s="54"/>
      <c r="T749" s="54"/>
    </row>
    <row r="750">
      <c r="R750" s="54"/>
      <c r="S750" s="54"/>
      <c r="T750" s="54"/>
    </row>
    <row r="751">
      <c r="R751" s="54"/>
      <c r="S751" s="54"/>
      <c r="T751" s="54"/>
    </row>
    <row r="752">
      <c r="R752" s="54"/>
      <c r="S752" s="54"/>
      <c r="T752" s="54"/>
    </row>
    <row r="753">
      <c r="R753" s="54"/>
      <c r="S753" s="54"/>
      <c r="T753" s="54"/>
    </row>
    <row r="754">
      <c r="R754" s="54"/>
      <c r="S754" s="54"/>
      <c r="T754" s="54"/>
    </row>
    <row r="755">
      <c r="R755" s="54"/>
      <c r="S755" s="54"/>
      <c r="T755" s="54"/>
    </row>
    <row r="756">
      <c r="R756" s="54"/>
      <c r="S756" s="54"/>
      <c r="T756" s="54"/>
    </row>
    <row r="757">
      <c r="R757" s="54"/>
      <c r="S757" s="54"/>
      <c r="T757" s="54"/>
    </row>
    <row r="758">
      <c r="R758" s="54"/>
      <c r="S758" s="54"/>
      <c r="T758" s="54"/>
    </row>
    <row r="759">
      <c r="R759" s="54"/>
      <c r="S759" s="54"/>
      <c r="T759" s="54"/>
    </row>
    <row r="760">
      <c r="R760" s="54"/>
      <c r="S760" s="54"/>
      <c r="T760" s="54"/>
    </row>
    <row r="761">
      <c r="R761" s="54"/>
      <c r="S761" s="54"/>
      <c r="T761" s="54"/>
    </row>
    <row r="762">
      <c r="R762" s="54"/>
      <c r="S762" s="54"/>
      <c r="T762" s="54"/>
    </row>
    <row r="763">
      <c r="R763" s="54"/>
      <c r="S763" s="54"/>
      <c r="T763" s="54"/>
    </row>
    <row r="764">
      <c r="R764" s="54"/>
      <c r="S764" s="54"/>
      <c r="T764" s="54"/>
    </row>
    <row r="765">
      <c r="R765" s="54"/>
      <c r="S765" s="54"/>
      <c r="T765" s="54"/>
    </row>
    <row r="766">
      <c r="R766" s="54"/>
      <c r="S766" s="54"/>
      <c r="T766" s="54"/>
    </row>
    <row r="767">
      <c r="R767" s="54"/>
      <c r="S767" s="54"/>
      <c r="T767" s="54"/>
    </row>
    <row r="768">
      <c r="R768" s="54"/>
      <c r="S768" s="54"/>
      <c r="T768" s="54"/>
    </row>
    <row r="769">
      <c r="R769" s="54"/>
      <c r="S769" s="54"/>
      <c r="T769" s="54"/>
    </row>
    <row r="770">
      <c r="R770" s="54"/>
      <c r="S770" s="54"/>
      <c r="T770" s="54"/>
    </row>
    <row r="771">
      <c r="R771" s="54"/>
      <c r="S771" s="54"/>
      <c r="T771" s="54"/>
    </row>
    <row r="772">
      <c r="R772" s="54"/>
      <c r="S772" s="54"/>
      <c r="T772" s="54"/>
    </row>
    <row r="773">
      <c r="R773" s="54"/>
      <c r="S773" s="54"/>
      <c r="T773" s="54"/>
    </row>
    <row r="774">
      <c r="R774" s="54"/>
      <c r="S774" s="54"/>
      <c r="T774" s="54"/>
    </row>
    <row r="775">
      <c r="R775" s="54"/>
      <c r="S775" s="54"/>
      <c r="T775" s="54"/>
    </row>
    <row r="776">
      <c r="R776" s="54"/>
      <c r="S776" s="54"/>
      <c r="T776" s="54"/>
    </row>
    <row r="777">
      <c r="R777" s="54"/>
      <c r="S777" s="54"/>
      <c r="T777" s="54"/>
    </row>
    <row r="778">
      <c r="R778" s="54"/>
      <c r="S778" s="54"/>
      <c r="T778" s="54"/>
    </row>
    <row r="779">
      <c r="R779" s="54"/>
      <c r="S779" s="54"/>
      <c r="T779" s="54"/>
    </row>
    <row r="780">
      <c r="R780" s="54"/>
      <c r="S780" s="54"/>
      <c r="T780" s="54"/>
    </row>
    <row r="781">
      <c r="R781" s="54"/>
      <c r="S781" s="54"/>
      <c r="T781" s="54"/>
    </row>
    <row r="782">
      <c r="R782" s="54"/>
      <c r="S782" s="54"/>
      <c r="T782" s="54"/>
    </row>
    <row r="783">
      <c r="R783" s="54"/>
      <c r="S783" s="54"/>
      <c r="T783" s="54"/>
    </row>
    <row r="784">
      <c r="R784" s="54"/>
      <c r="S784" s="54"/>
      <c r="T784" s="54"/>
    </row>
    <row r="785">
      <c r="R785" s="54"/>
      <c r="S785" s="54"/>
      <c r="T785" s="54"/>
    </row>
    <row r="786">
      <c r="R786" s="54"/>
      <c r="S786" s="54"/>
      <c r="T786" s="54"/>
    </row>
    <row r="787">
      <c r="R787" s="54"/>
      <c r="S787" s="54"/>
      <c r="T787" s="54"/>
    </row>
    <row r="788">
      <c r="R788" s="54"/>
      <c r="S788" s="54"/>
      <c r="T788" s="54"/>
    </row>
    <row r="789">
      <c r="R789" s="54"/>
      <c r="S789" s="54"/>
      <c r="T789" s="54"/>
    </row>
    <row r="790">
      <c r="R790" s="54"/>
      <c r="S790" s="54"/>
      <c r="T790" s="54"/>
    </row>
    <row r="791">
      <c r="R791" s="54"/>
      <c r="S791" s="54"/>
      <c r="T791" s="54"/>
    </row>
    <row r="792">
      <c r="R792" s="54"/>
      <c r="S792" s="54"/>
      <c r="T792" s="54"/>
    </row>
    <row r="793">
      <c r="R793" s="54"/>
      <c r="S793" s="54"/>
      <c r="T793" s="54"/>
    </row>
    <row r="794">
      <c r="R794" s="54"/>
      <c r="S794" s="54"/>
      <c r="T794" s="54"/>
    </row>
    <row r="795">
      <c r="R795" s="54"/>
      <c r="S795" s="54"/>
      <c r="T795" s="54"/>
    </row>
    <row r="796">
      <c r="R796" s="54"/>
      <c r="S796" s="54"/>
      <c r="T796" s="54"/>
    </row>
    <row r="797">
      <c r="R797" s="54"/>
      <c r="S797" s="54"/>
      <c r="T797" s="54"/>
    </row>
    <row r="798">
      <c r="R798" s="54"/>
      <c r="S798" s="54"/>
      <c r="T798" s="54"/>
    </row>
    <row r="799">
      <c r="R799" s="54"/>
      <c r="S799" s="54"/>
      <c r="T799" s="54"/>
    </row>
    <row r="800">
      <c r="R800" s="54"/>
      <c r="S800" s="54"/>
      <c r="T800" s="54"/>
    </row>
    <row r="801">
      <c r="R801" s="54"/>
      <c r="S801" s="54"/>
      <c r="T801" s="54"/>
    </row>
    <row r="802">
      <c r="R802" s="54"/>
      <c r="S802" s="54"/>
      <c r="T802" s="54"/>
    </row>
    <row r="803">
      <c r="R803" s="54"/>
      <c r="S803" s="54"/>
      <c r="T803" s="54"/>
    </row>
    <row r="804">
      <c r="R804" s="54"/>
      <c r="S804" s="54"/>
      <c r="T804" s="54"/>
    </row>
    <row r="805">
      <c r="R805" s="54"/>
      <c r="S805" s="54"/>
      <c r="T805" s="54"/>
    </row>
    <row r="806">
      <c r="R806" s="54"/>
      <c r="S806" s="54"/>
      <c r="T806" s="54"/>
    </row>
    <row r="807">
      <c r="R807" s="54"/>
      <c r="S807" s="54"/>
      <c r="T807" s="54"/>
    </row>
    <row r="808">
      <c r="R808" s="54"/>
      <c r="S808" s="54"/>
      <c r="T808" s="54"/>
    </row>
    <row r="809">
      <c r="R809" s="54"/>
      <c r="S809" s="54"/>
      <c r="T809" s="54"/>
    </row>
    <row r="810">
      <c r="R810" s="54"/>
      <c r="S810" s="54"/>
      <c r="T810" s="54"/>
    </row>
    <row r="811">
      <c r="R811" s="54"/>
      <c r="S811" s="54"/>
      <c r="T811" s="54"/>
    </row>
    <row r="812">
      <c r="R812" s="54"/>
      <c r="S812" s="54"/>
      <c r="T812" s="54"/>
    </row>
    <row r="813">
      <c r="R813" s="54"/>
      <c r="S813" s="54"/>
      <c r="T813" s="54"/>
    </row>
    <row r="814">
      <c r="R814" s="54"/>
      <c r="S814" s="54"/>
      <c r="T814" s="54"/>
    </row>
    <row r="815">
      <c r="R815" s="54"/>
      <c r="S815" s="54"/>
      <c r="T815" s="54"/>
    </row>
    <row r="816">
      <c r="R816" s="54"/>
      <c r="S816" s="54"/>
      <c r="T816" s="54"/>
    </row>
    <row r="817">
      <c r="R817" s="54"/>
      <c r="S817" s="54"/>
      <c r="T817" s="54"/>
    </row>
    <row r="818">
      <c r="R818" s="54"/>
      <c r="S818" s="54"/>
      <c r="T818" s="54"/>
    </row>
    <row r="819">
      <c r="R819" s="54"/>
      <c r="S819" s="54"/>
      <c r="T819" s="54"/>
    </row>
    <row r="820">
      <c r="R820" s="54"/>
      <c r="S820" s="54"/>
      <c r="T820" s="54"/>
    </row>
    <row r="821">
      <c r="R821" s="54"/>
      <c r="S821" s="54"/>
      <c r="T821" s="54"/>
    </row>
    <row r="822">
      <c r="R822" s="54"/>
      <c r="S822" s="54"/>
      <c r="T822" s="54"/>
    </row>
    <row r="823">
      <c r="R823" s="54"/>
      <c r="S823" s="54"/>
      <c r="T823" s="54"/>
    </row>
    <row r="824">
      <c r="R824" s="54"/>
      <c r="S824" s="54"/>
      <c r="T824" s="54"/>
    </row>
    <row r="825">
      <c r="R825" s="54"/>
      <c r="S825" s="54"/>
      <c r="T825" s="54"/>
    </row>
    <row r="826">
      <c r="R826" s="54"/>
      <c r="S826" s="54"/>
      <c r="T826" s="54"/>
    </row>
    <row r="827">
      <c r="R827" s="54"/>
      <c r="S827" s="54"/>
      <c r="T827" s="54"/>
    </row>
    <row r="828">
      <c r="R828" s="54"/>
      <c r="S828" s="54"/>
      <c r="T828" s="54"/>
    </row>
    <row r="829">
      <c r="R829" s="54"/>
      <c r="S829" s="54"/>
      <c r="T829" s="54"/>
    </row>
    <row r="830">
      <c r="R830" s="54"/>
      <c r="S830" s="54"/>
      <c r="T830" s="54"/>
    </row>
    <row r="831">
      <c r="R831" s="54"/>
      <c r="S831" s="54"/>
      <c r="T831" s="54"/>
    </row>
    <row r="832">
      <c r="R832" s="54"/>
      <c r="S832" s="54"/>
      <c r="T832" s="54"/>
    </row>
    <row r="833">
      <c r="R833" s="54"/>
      <c r="S833" s="54"/>
      <c r="T833" s="54"/>
    </row>
    <row r="834">
      <c r="R834" s="54"/>
      <c r="S834" s="54"/>
      <c r="T834" s="54"/>
    </row>
    <row r="835">
      <c r="R835" s="54"/>
      <c r="S835" s="54"/>
      <c r="T835" s="54"/>
    </row>
    <row r="836">
      <c r="R836" s="54"/>
      <c r="S836" s="54"/>
      <c r="T836" s="54"/>
    </row>
    <row r="837">
      <c r="R837" s="54"/>
      <c r="S837" s="54"/>
      <c r="T837" s="54"/>
    </row>
    <row r="838">
      <c r="R838" s="54"/>
      <c r="S838" s="54"/>
      <c r="T838" s="54"/>
    </row>
    <row r="839">
      <c r="R839" s="54"/>
      <c r="S839" s="54"/>
      <c r="T839" s="54"/>
    </row>
    <row r="840">
      <c r="R840" s="54"/>
      <c r="S840" s="54"/>
      <c r="T840" s="54"/>
    </row>
    <row r="841">
      <c r="R841" s="54"/>
      <c r="S841" s="54"/>
      <c r="T841" s="54"/>
    </row>
    <row r="842">
      <c r="R842" s="54"/>
      <c r="S842" s="54"/>
      <c r="T842" s="54"/>
    </row>
    <row r="843">
      <c r="R843" s="54"/>
      <c r="S843" s="54"/>
      <c r="T843" s="54"/>
    </row>
    <row r="844">
      <c r="R844" s="54"/>
      <c r="S844" s="54"/>
      <c r="T844" s="54"/>
    </row>
    <row r="845">
      <c r="R845" s="54"/>
      <c r="S845" s="54"/>
      <c r="T845" s="54"/>
    </row>
    <row r="846">
      <c r="R846" s="54"/>
      <c r="S846" s="54"/>
      <c r="T846" s="54"/>
    </row>
    <row r="847">
      <c r="R847" s="54"/>
      <c r="S847" s="54"/>
      <c r="T847" s="54"/>
    </row>
    <row r="848">
      <c r="R848" s="54"/>
      <c r="S848" s="54"/>
      <c r="T848" s="54"/>
    </row>
    <row r="849">
      <c r="R849" s="54"/>
      <c r="S849" s="54"/>
      <c r="T849" s="54"/>
    </row>
    <row r="850">
      <c r="R850" s="54"/>
      <c r="S850" s="54"/>
      <c r="T850" s="54"/>
    </row>
    <row r="851">
      <c r="R851" s="54"/>
      <c r="S851" s="54"/>
      <c r="T851" s="54"/>
    </row>
    <row r="852">
      <c r="R852" s="54"/>
      <c r="S852" s="54"/>
      <c r="T852" s="54"/>
    </row>
    <row r="853">
      <c r="R853" s="54"/>
      <c r="S853" s="54"/>
      <c r="T853" s="54"/>
    </row>
    <row r="854">
      <c r="R854" s="54"/>
      <c r="S854" s="54"/>
      <c r="T854" s="54"/>
    </row>
    <row r="855">
      <c r="R855" s="54"/>
      <c r="S855" s="54"/>
      <c r="T855" s="54"/>
    </row>
    <row r="856">
      <c r="R856" s="54"/>
      <c r="S856" s="54"/>
      <c r="T856" s="54"/>
    </row>
    <row r="857">
      <c r="R857" s="54"/>
      <c r="S857" s="54"/>
      <c r="T857" s="54"/>
    </row>
    <row r="858">
      <c r="R858" s="54"/>
      <c r="S858" s="54"/>
      <c r="T858" s="54"/>
    </row>
    <row r="859">
      <c r="R859" s="54"/>
      <c r="S859" s="54"/>
      <c r="T859" s="54"/>
    </row>
    <row r="860">
      <c r="R860" s="54"/>
      <c r="S860" s="54"/>
      <c r="T860" s="54"/>
    </row>
    <row r="861">
      <c r="R861" s="54"/>
      <c r="S861" s="54"/>
      <c r="T861" s="54"/>
    </row>
    <row r="862">
      <c r="R862" s="54"/>
      <c r="S862" s="54"/>
      <c r="T862" s="54"/>
    </row>
    <row r="863">
      <c r="R863" s="54"/>
      <c r="S863" s="54"/>
      <c r="T863" s="54"/>
    </row>
    <row r="864">
      <c r="R864" s="54"/>
      <c r="S864" s="54"/>
      <c r="T864" s="54"/>
    </row>
    <row r="865">
      <c r="R865" s="54"/>
      <c r="S865" s="54"/>
      <c r="T865" s="54"/>
    </row>
    <row r="866">
      <c r="R866" s="54"/>
      <c r="S866" s="54"/>
      <c r="T866" s="54"/>
    </row>
    <row r="867">
      <c r="R867" s="54"/>
      <c r="S867" s="54"/>
      <c r="T867" s="54"/>
    </row>
    <row r="868">
      <c r="R868" s="54"/>
      <c r="S868" s="54"/>
      <c r="T868" s="54"/>
    </row>
    <row r="869">
      <c r="R869" s="54"/>
      <c r="S869" s="54"/>
      <c r="T869" s="54"/>
    </row>
    <row r="870">
      <c r="R870" s="54"/>
      <c r="S870" s="54"/>
      <c r="T870" s="54"/>
    </row>
    <row r="871">
      <c r="R871" s="54"/>
      <c r="S871" s="54"/>
      <c r="T871" s="54"/>
    </row>
    <row r="872">
      <c r="R872" s="54"/>
      <c r="S872" s="54"/>
      <c r="T872" s="54"/>
    </row>
    <row r="873">
      <c r="R873" s="54"/>
      <c r="S873" s="54"/>
      <c r="T873" s="54"/>
    </row>
    <row r="874">
      <c r="R874" s="54"/>
      <c r="S874" s="54"/>
      <c r="T874" s="54"/>
    </row>
    <row r="875">
      <c r="R875" s="54"/>
      <c r="S875" s="54"/>
      <c r="T875" s="54"/>
    </row>
    <row r="876">
      <c r="R876" s="54"/>
      <c r="S876" s="54"/>
      <c r="T876" s="54"/>
    </row>
    <row r="877">
      <c r="R877" s="54"/>
      <c r="S877" s="54"/>
      <c r="T877" s="54"/>
    </row>
    <row r="878">
      <c r="R878" s="54"/>
      <c r="S878" s="54"/>
      <c r="T878" s="54"/>
    </row>
    <row r="879">
      <c r="R879" s="54"/>
      <c r="S879" s="54"/>
      <c r="T879" s="54"/>
    </row>
    <row r="880">
      <c r="R880" s="54"/>
      <c r="S880" s="54"/>
      <c r="T880" s="54"/>
    </row>
    <row r="881">
      <c r="R881" s="54"/>
      <c r="S881" s="54"/>
      <c r="T881" s="54"/>
    </row>
    <row r="882">
      <c r="R882" s="54"/>
      <c r="S882" s="54"/>
      <c r="T882" s="54"/>
    </row>
    <row r="883">
      <c r="R883" s="54"/>
      <c r="S883" s="54"/>
      <c r="T883" s="54"/>
    </row>
    <row r="884">
      <c r="R884" s="54"/>
      <c r="S884" s="54"/>
      <c r="T884" s="54"/>
    </row>
    <row r="885">
      <c r="R885" s="54"/>
      <c r="S885" s="54"/>
      <c r="T885" s="54"/>
    </row>
    <row r="886">
      <c r="R886" s="54"/>
      <c r="S886" s="54"/>
      <c r="T886" s="54"/>
    </row>
    <row r="887">
      <c r="R887" s="54"/>
      <c r="S887" s="54"/>
      <c r="T887" s="54"/>
    </row>
    <row r="888">
      <c r="R888" s="54"/>
      <c r="S888" s="54"/>
      <c r="T888" s="54"/>
    </row>
    <row r="889">
      <c r="R889" s="54"/>
      <c r="S889" s="54"/>
      <c r="T889" s="54"/>
    </row>
    <row r="890">
      <c r="R890" s="54"/>
      <c r="S890" s="54"/>
      <c r="T890" s="54"/>
    </row>
    <row r="891">
      <c r="R891" s="54"/>
      <c r="S891" s="54"/>
      <c r="T891" s="54"/>
    </row>
    <row r="892">
      <c r="R892" s="54"/>
      <c r="S892" s="54"/>
      <c r="T892" s="54"/>
    </row>
    <row r="893">
      <c r="R893" s="54"/>
      <c r="S893" s="54"/>
      <c r="T893" s="54"/>
    </row>
    <row r="894">
      <c r="R894" s="54"/>
      <c r="S894" s="54"/>
      <c r="T894" s="54"/>
    </row>
    <row r="895">
      <c r="R895" s="54"/>
      <c r="S895" s="54"/>
      <c r="T895" s="54"/>
    </row>
    <row r="896">
      <c r="R896" s="54"/>
      <c r="S896" s="54"/>
      <c r="T896" s="54"/>
    </row>
    <row r="897">
      <c r="R897" s="54"/>
      <c r="S897" s="54"/>
      <c r="T897" s="54"/>
    </row>
    <row r="898">
      <c r="R898" s="54"/>
      <c r="S898" s="54"/>
      <c r="T898" s="54"/>
    </row>
    <row r="899">
      <c r="R899" s="54"/>
      <c r="S899" s="54"/>
      <c r="T899" s="54"/>
    </row>
    <row r="900">
      <c r="R900" s="54"/>
      <c r="S900" s="54"/>
      <c r="T900" s="54"/>
    </row>
    <row r="901">
      <c r="R901" s="54"/>
      <c r="S901" s="54"/>
      <c r="T901" s="54"/>
    </row>
    <row r="902">
      <c r="R902" s="54"/>
      <c r="S902" s="54"/>
      <c r="T902" s="54"/>
    </row>
    <row r="903">
      <c r="R903" s="54"/>
      <c r="S903" s="54"/>
      <c r="T903" s="54"/>
    </row>
    <row r="904">
      <c r="R904" s="54"/>
      <c r="S904" s="54"/>
      <c r="T904" s="54"/>
    </row>
    <row r="905">
      <c r="R905" s="54"/>
      <c r="S905" s="54"/>
      <c r="T905" s="54"/>
    </row>
    <row r="906">
      <c r="R906" s="54"/>
      <c r="S906" s="54"/>
      <c r="T906" s="54"/>
    </row>
    <row r="907">
      <c r="R907" s="54"/>
      <c r="S907" s="54"/>
      <c r="T907" s="54"/>
    </row>
    <row r="908">
      <c r="R908" s="54"/>
      <c r="S908" s="54"/>
      <c r="T908" s="54"/>
    </row>
    <row r="909">
      <c r="R909" s="54"/>
      <c r="S909" s="54"/>
      <c r="T909" s="54"/>
    </row>
    <row r="910">
      <c r="R910" s="54"/>
      <c r="S910" s="54"/>
      <c r="T910" s="54"/>
    </row>
    <row r="911">
      <c r="R911" s="54"/>
      <c r="S911" s="54"/>
      <c r="T911" s="54"/>
    </row>
    <row r="912">
      <c r="R912" s="54"/>
      <c r="S912" s="54"/>
      <c r="T912" s="54"/>
    </row>
    <row r="913">
      <c r="R913" s="54"/>
      <c r="S913" s="54"/>
      <c r="T913" s="54"/>
    </row>
    <row r="914">
      <c r="R914" s="54"/>
      <c r="S914" s="54"/>
      <c r="T914" s="54"/>
    </row>
    <row r="915">
      <c r="R915" s="54"/>
      <c r="S915" s="54"/>
      <c r="T915" s="54"/>
    </row>
    <row r="916">
      <c r="R916" s="54"/>
      <c r="S916" s="54"/>
      <c r="T916" s="54"/>
    </row>
    <row r="917">
      <c r="R917" s="54"/>
      <c r="S917" s="54"/>
      <c r="T917" s="54"/>
    </row>
    <row r="918">
      <c r="R918" s="54"/>
      <c r="S918" s="54"/>
      <c r="T918" s="54"/>
    </row>
    <row r="919">
      <c r="R919" s="54"/>
      <c r="S919" s="54"/>
      <c r="T919" s="54"/>
    </row>
    <row r="920">
      <c r="R920" s="54"/>
      <c r="S920" s="54"/>
      <c r="T920" s="54"/>
    </row>
    <row r="921">
      <c r="R921" s="54"/>
      <c r="S921" s="54"/>
      <c r="T921" s="54"/>
    </row>
    <row r="922">
      <c r="R922" s="54"/>
      <c r="S922" s="54"/>
      <c r="T922" s="54"/>
    </row>
    <row r="923">
      <c r="R923" s="54"/>
      <c r="S923" s="54"/>
      <c r="T923" s="54"/>
    </row>
    <row r="924">
      <c r="R924" s="54"/>
      <c r="S924" s="54"/>
      <c r="T924" s="54"/>
    </row>
    <row r="925">
      <c r="R925" s="54"/>
      <c r="S925" s="54"/>
      <c r="T925" s="54"/>
    </row>
    <row r="926">
      <c r="R926" s="54"/>
      <c r="S926" s="54"/>
      <c r="T926" s="54"/>
    </row>
    <row r="927">
      <c r="R927" s="54"/>
      <c r="S927" s="54"/>
      <c r="T927" s="54"/>
    </row>
    <row r="928">
      <c r="R928" s="54"/>
      <c r="S928" s="54"/>
      <c r="T928" s="54"/>
    </row>
    <row r="929">
      <c r="R929" s="54"/>
      <c r="S929" s="54"/>
      <c r="T929" s="54"/>
    </row>
    <row r="930">
      <c r="R930" s="54"/>
      <c r="S930" s="54"/>
      <c r="T930" s="54"/>
    </row>
    <row r="931">
      <c r="R931" s="54"/>
      <c r="S931" s="54"/>
      <c r="T931" s="54"/>
    </row>
    <row r="932">
      <c r="R932" s="54"/>
      <c r="S932" s="54"/>
      <c r="T932" s="54"/>
    </row>
    <row r="933">
      <c r="R933" s="54"/>
      <c r="S933" s="54"/>
      <c r="T933" s="54"/>
    </row>
    <row r="934">
      <c r="R934" s="54"/>
      <c r="S934" s="54"/>
      <c r="T934" s="54"/>
    </row>
    <row r="935">
      <c r="R935" s="54"/>
      <c r="S935" s="54"/>
      <c r="T935" s="54"/>
    </row>
    <row r="936">
      <c r="R936" s="54"/>
      <c r="S936" s="54"/>
      <c r="T936" s="54"/>
    </row>
    <row r="937">
      <c r="R937" s="54"/>
      <c r="S937" s="54"/>
      <c r="T937" s="54"/>
    </row>
    <row r="938">
      <c r="R938" s="54"/>
      <c r="S938" s="54"/>
      <c r="T938" s="54"/>
    </row>
    <row r="939">
      <c r="R939" s="54"/>
      <c r="S939" s="54"/>
      <c r="T939" s="54"/>
    </row>
    <row r="940">
      <c r="R940" s="54"/>
      <c r="S940" s="54"/>
      <c r="T940" s="54"/>
    </row>
    <row r="941">
      <c r="R941" s="54"/>
      <c r="S941" s="54"/>
      <c r="T941" s="54"/>
    </row>
    <row r="942">
      <c r="R942" s="54"/>
      <c r="S942" s="54"/>
      <c r="T942" s="54"/>
    </row>
    <row r="943">
      <c r="R943" s="54"/>
      <c r="S943" s="54"/>
      <c r="T943" s="54"/>
    </row>
    <row r="944">
      <c r="R944" s="54"/>
      <c r="S944" s="54"/>
      <c r="T944" s="54"/>
    </row>
    <row r="945">
      <c r="R945" s="54"/>
      <c r="S945" s="54"/>
      <c r="T945" s="54"/>
    </row>
    <row r="946">
      <c r="R946" s="54"/>
      <c r="S946" s="54"/>
      <c r="T946" s="54"/>
    </row>
    <row r="947">
      <c r="R947" s="54"/>
      <c r="S947" s="54"/>
      <c r="T947" s="54"/>
    </row>
    <row r="948">
      <c r="R948" s="54"/>
      <c r="S948" s="54"/>
      <c r="T948" s="54"/>
    </row>
    <row r="949">
      <c r="R949" s="54"/>
      <c r="S949" s="54"/>
      <c r="T949" s="54"/>
    </row>
    <row r="950">
      <c r="R950" s="54"/>
      <c r="S950" s="54"/>
      <c r="T950" s="54"/>
    </row>
    <row r="951">
      <c r="R951" s="54"/>
      <c r="S951" s="54"/>
      <c r="T951" s="54"/>
    </row>
    <row r="952">
      <c r="R952" s="54"/>
      <c r="S952" s="54"/>
      <c r="T952" s="54"/>
    </row>
    <row r="953">
      <c r="R953" s="54"/>
      <c r="S953" s="54"/>
      <c r="T953" s="54"/>
    </row>
    <row r="954">
      <c r="R954" s="54"/>
      <c r="S954" s="54"/>
      <c r="T954" s="54"/>
    </row>
    <row r="955">
      <c r="R955" s="54"/>
      <c r="S955" s="54"/>
      <c r="T955" s="54"/>
    </row>
    <row r="956">
      <c r="R956" s="54"/>
      <c r="S956" s="54"/>
      <c r="T956" s="54"/>
    </row>
    <row r="957">
      <c r="R957" s="54"/>
      <c r="S957" s="54"/>
      <c r="T957" s="54"/>
    </row>
    <row r="958">
      <c r="R958" s="54"/>
      <c r="S958" s="54"/>
      <c r="T958" s="54"/>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A3" s="3" t="s">
        <v>2</v>
      </c>
      <c r="B3" s="11">
        <v>0.0</v>
      </c>
      <c r="C3" s="11">
        <v>9.0</v>
      </c>
      <c r="D3" s="11">
        <v>5.0</v>
      </c>
      <c r="E3" s="11">
        <v>3.0</v>
      </c>
      <c r="F3" s="11">
        <v>1.0</v>
      </c>
      <c r="G3" s="11">
        <v>1.0</v>
      </c>
      <c r="H3" s="11">
        <v>4.0</v>
      </c>
    </row>
    <row r="4">
      <c r="A4" s="3" t="s">
        <v>23</v>
      </c>
      <c r="B4" s="11">
        <v>0.0</v>
      </c>
      <c r="C4" s="11">
        <v>2.0</v>
      </c>
      <c r="D4" s="11">
        <v>2.0</v>
      </c>
      <c r="E4" s="11">
        <v>0.0</v>
      </c>
      <c r="F4" s="11">
        <v>0.0</v>
      </c>
      <c r="G4" s="11">
        <v>0.0</v>
      </c>
      <c r="H4" s="11">
        <v>2.0</v>
      </c>
    </row>
    <row r="5">
      <c r="A5" s="3" t="s">
        <v>25</v>
      </c>
      <c r="B5" s="11">
        <v>0.0</v>
      </c>
      <c r="C5" s="11">
        <v>0.0</v>
      </c>
      <c r="D5" s="13">
        <v>6.0</v>
      </c>
      <c r="E5" s="13">
        <v>0.0</v>
      </c>
      <c r="F5" s="13">
        <v>0.0</v>
      </c>
      <c r="G5" s="13">
        <v>3.0</v>
      </c>
      <c r="H5" s="13">
        <v>3.0</v>
      </c>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14"/>
    <col customWidth="1" min="2" max="2" width="16.86"/>
    <col customWidth="1" min="5" max="5" width="20.57"/>
    <col customWidth="1" min="6" max="6" width="19.43"/>
    <col customWidth="1" min="8" max="8" width="15.43"/>
  </cols>
  <sheetData>
    <row r="1">
      <c r="A1" s="2" t="s">
        <v>1</v>
      </c>
      <c r="B1" s="4" t="s">
        <v>3</v>
      </c>
      <c r="C1" s="4" t="s">
        <v>4</v>
      </c>
      <c r="D1" s="4" t="s">
        <v>5</v>
      </c>
      <c r="E1" s="4" t="s">
        <v>6</v>
      </c>
      <c r="F1" s="4" t="s">
        <v>7</v>
      </c>
      <c r="G1" s="4" t="s">
        <v>8</v>
      </c>
      <c r="H1" s="4" t="s">
        <v>9</v>
      </c>
    </row>
    <row r="2">
      <c r="A2" s="6" t="s">
        <v>10</v>
      </c>
      <c r="B2" s="8">
        <v>136.0</v>
      </c>
      <c r="C2" s="8">
        <f>921-451</f>
        <v>470</v>
      </c>
      <c r="D2" s="8">
        <v>451.0</v>
      </c>
      <c r="E2" s="8">
        <f>10+1</f>
        <v>11</v>
      </c>
      <c r="F2" s="8">
        <v>1.0</v>
      </c>
      <c r="G2" s="8">
        <v>0.0</v>
      </c>
      <c r="H2" s="12">
        <f t="shared" ref="H2:H67" si="1">SUM(B2:G2)</f>
        <v>1069</v>
      </c>
    </row>
    <row r="3">
      <c r="A3" s="6" t="s">
        <v>24</v>
      </c>
      <c r="B3" s="8">
        <v>3.0</v>
      </c>
      <c r="C3" s="8">
        <v>43.0</v>
      </c>
      <c r="D3" s="8">
        <v>75.0</v>
      </c>
      <c r="E3" s="8">
        <v>0.0</v>
      </c>
      <c r="F3" s="8">
        <v>0.0</v>
      </c>
      <c r="G3" s="8">
        <v>0.0</v>
      </c>
      <c r="H3" s="12">
        <f t="shared" si="1"/>
        <v>121</v>
      </c>
    </row>
    <row r="4">
      <c r="A4" s="14" t="s">
        <v>26</v>
      </c>
      <c r="B4" s="8">
        <v>314.0</v>
      </c>
      <c r="C4" s="8">
        <v>674.0</v>
      </c>
      <c r="D4" s="8">
        <v>33.0</v>
      </c>
      <c r="E4" s="8">
        <v>13.0</v>
      </c>
      <c r="F4" s="8">
        <v>0.0</v>
      </c>
      <c r="G4" s="8">
        <v>1.0</v>
      </c>
      <c r="H4" s="12">
        <f t="shared" si="1"/>
        <v>1035</v>
      </c>
    </row>
    <row r="5">
      <c r="A5" s="6" t="s">
        <v>30</v>
      </c>
      <c r="B5" s="12">
        <v>21.0</v>
      </c>
      <c r="C5" s="12">
        <v>17.0</v>
      </c>
      <c r="D5" s="12">
        <v>2.0</v>
      </c>
      <c r="E5" s="12">
        <v>1.0</v>
      </c>
      <c r="F5" s="12">
        <v>0.0</v>
      </c>
      <c r="G5" s="12">
        <v>0.0</v>
      </c>
      <c r="H5" s="12">
        <f t="shared" si="1"/>
        <v>41</v>
      </c>
    </row>
    <row r="6">
      <c r="A6" s="6" t="s">
        <v>31</v>
      </c>
      <c r="B6" s="8" t="s">
        <v>32</v>
      </c>
      <c r="C6" s="8" t="s">
        <v>32</v>
      </c>
      <c r="D6" s="8" t="s">
        <v>32</v>
      </c>
      <c r="E6" s="8" t="s">
        <v>32</v>
      </c>
      <c r="F6" s="8" t="s">
        <v>32</v>
      </c>
      <c r="G6" s="8" t="s">
        <v>32</v>
      </c>
      <c r="H6" s="12">
        <f t="shared" si="1"/>
        <v>0</v>
      </c>
    </row>
    <row r="7">
      <c r="A7" s="6" t="s">
        <v>33</v>
      </c>
      <c r="B7" s="8">
        <v>0.0</v>
      </c>
      <c r="C7" s="8">
        <v>4.0</v>
      </c>
      <c r="D7" s="8">
        <v>2.0</v>
      </c>
      <c r="E7" s="8">
        <v>0.0</v>
      </c>
      <c r="F7" s="8">
        <v>0.0</v>
      </c>
      <c r="G7" s="8">
        <v>0.0</v>
      </c>
      <c r="H7" s="12">
        <f t="shared" si="1"/>
        <v>6</v>
      </c>
    </row>
    <row r="8">
      <c r="A8" s="6" t="s">
        <v>34</v>
      </c>
      <c r="B8" s="8">
        <v>0.0</v>
      </c>
      <c r="C8" s="8">
        <v>14.0</v>
      </c>
      <c r="D8" s="8">
        <v>18.0</v>
      </c>
      <c r="E8" s="8">
        <v>0.0</v>
      </c>
      <c r="F8" s="8">
        <v>0.0</v>
      </c>
      <c r="G8" s="8">
        <v>0.0</v>
      </c>
      <c r="H8" s="12">
        <f t="shared" si="1"/>
        <v>32</v>
      </c>
    </row>
    <row r="9">
      <c r="A9" s="6" t="s">
        <v>38</v>
      </c>
      <c r="B9" s="8" t="s">
        <v>39</v>
      </c>
      <c r="C9" s="8" t="s">
        <v>39</v>
      </c>
      <c r="D9" s="8" t="s">
        <v>39</v>
      </c>
      <c r="E9" s="8" t="s">
        <v>39</v>
      </c>
      <c r="F9" s="8" t="s">
        <v>39</v>
      </c>
      <c r="G9" s="8" t="s">
        <v>39</v>
      </c>
      <c r="H9" s="12">
        <f t="shared" si="1"/>
        <v>0</v>
      </c>
    </row>
    <row r="10">
      <c r="A10" s="6" t="s">
        <v>40</v>
      </c>
      <c r="B10" s="8">
        <v>3.0</v>
      </c>
      <c r="C10" s="8">
        <v>69.0</v>
      </c>
      <c r="D10" s="8">
        <v>20.0</v>
      </c>
      <c r="E10" s="8">
        <v>1.0</v>
      </c>
      <c r="F10" s="8">
        <v>1.0</v>
      </c>
      <c r="G10" s="8">
        <v>0.0</v>
      </c>
      <c r="H10" s="12">
        <f t="shared" si="1"/>
        <v>94</v>
      </c>
    </row>
    <row r="11">
      <c r="A11" s="6" t="s">
        <v>41</v>
      </c>
      <c r="B11" s="8">
        <v>4.0</v>
      </c>
      <c r="C11" s="8">
        <v>58.0</v>
      </c>
      <c r="D11" s="8">
        <v>20.0</v>
      </c>
      <c r="E11" s="8">
        <v>0.0</v>
      </c>
      <c r="F11" s="8">
        <v>1.0</v>
      </c>
      <c r="G11" s="8">
        <v>0.0</v>
      </c>
      <c r="H11" s="12">
        <f t="shared" si="1"/>
        <v>83</v>
      </c>
    </row>
    <row r="12">
      <c r="A12" s="6" t="s">
        <v>42</v>
      </c>
      <c r="B12" s="17"/>
      <c r="C12" s="17"/>
      <c r="D12" s="17"/>
      <c r="E12" s="17"/>
      <c r="F12" s="17"/>
      <c r="G12" s="17"/>
      <c r="H12" s="12">
        <f t="shared" si="1"/>
        <v>0</v>
      </c>
    </row>
    <row r="13">
      <c r="A13" s="6" t="s">
        <v>43</v>
      </c>
      <c r="B13" s="8">
        <v>3.0</v>
      </c>
      <c r="C13" s="8">
        <v>33.0</v>
      </c>
      <c r="D13" s="8">
        <v>41.0</v>
      </c>
      <c r="E13" s="8">
        <v>0.0</v>
      </c>
      <c r="F13" s="8">
        <v>0.0</v>
      </c>
      <c r="G13" s="8">
        <v>0.0</v>
      </c>
      <c r="H13" s="12">
        <f t="shared" si="1"/>
        <v>77</v>
      </c>
    </row>
    <row r="14">
      <c r="A14" s="6" t="s">
        <v>44</v>
      </c>
      <c r="B14" s="8">
        <v>2.0</v>
      </c>
      <c r="C14" s="8">
        <v>13.0</v>
      </c>
      <c r="D14" s="8">
        <v>26.0</v>
      </c>
      <c r="E14" s="8">
        <v>1.0</v>
      </c>
      <c r="F14" s="8">
        <v>0.0</v>
      </c>
      <c r="G14" s="8">
        <v>0.0</v>
      </c>
      <c r="H14" s="12">
        <f t="shared" si="1"/>
        <v>42</v>
      </c>
    </row>
    <row r="15">
      <c r="A15" s="6" t="s">
        <v>45</v>
      </c>
      <c r="B15" s="8">
        <v>0.0</v>
      </c>
      <c r="C15" s="8">
        <v>5.0</v>
      </c>
      <c r="D15" s="8">
        <v>9.0</v>
      </c>
      <c r="E15" s="8">
        <v>0.0</v>
      </c>
      <c r="F15" s="8">
        <v>0.0</v>
      </c>
      <c r="G15" s="8">
        <v>0.0</v>
      </c>
      <c r="H15" s="12">
        <f t="shared" si="1"/>
        <v>14</v>
      </c>
    </row>
    <row r="16">
      <c r="A16" s="6" t="s">
        <v>46</v>
      </c>
      <c r="B16" s="8">
        <v>0.0</v>
      </c>
      <c r="C16" s="8">
        <v>10.0</v>
      </c>
      <c r="D16" s="8">
        <v>3.0</v>
      </c>
      <c r="E16" s="8">
        <v>0.0</v>
      </c>
      <c r="F16" s="8">
        <v>0.0</v>
      </c>
      <c r="G16" s="8">
        <v>0.0</v>
      </c>
      <c r="H16" s="12">
        <f t="shared" si="1"/>
        <v>13</v>
      </c>
    </row>
    <row r="17">
      <c r="A17" s="6" t="s">
        <v>47</v>
      </c>
      <c r="B17" s="8">
        <v>0.0</v>
      </c>
      <c r="C17" s="8">
        <v>8.0</v>
      </c>
      <c r="D17" s="8">
        <v>6.0</v>
      </c>
      <c r="E17" s="8">
        <v>0.0</v>
      </c>
      <c r="F17" s="8">
        <v>0.0</v>
      </c>
      <c r="G17" s="8">
        <v>0.0</v>
      </c>
      <c r="H17" s="12">
        <f t="shared" si="1"/>
        <v>14</v>
      </c>
    </row>
    <row r="18">
      <c r="A18" s="6" t="s">
        <v>48</v>
      </c>
      <c r="B18" s="8">
        <v>0.0</v>
      </c>
      <c r="C18" s="8">
        <v>39.0</v>
      </c>
      <c r="D18" s="8">
        <f>6+4</f>
        <v>10</v>
      </c>
      <c r="E18" s="8">
        <v>0.0</v>
      </c>
      <c r="F18" s="8">
        <v>0.0</v>
      </c>
      <c r="G18" s="8">
        <v>3.0</v>
      </c>
      <c r="H18" s="12">
        <f t="shared" si="1"/>
        <v>52</v>
      </c>
    </row>
    <row r="19">
      <c r="A19" s="6" t="s">
        <v>49</v>
      </c>
      <c r="B19" s="8">
        <v>414.0</v>
      </c>
      <c r="C19" s="8">
        <v>576.0</v>
      </c>
      <c r="D19" s="8">
        <v>365.0</v>
      </c>
      <c r="E19" s="8">
        <v>13.0</v>
      </c>
      <c r="F19" s="8">
        <v>15.0</v>
      </c>
      <c r="G19" s="8">
        <v>7.0</v>
      </c>
      <c r="H19" s="12">
        <f t="shared" si="1"/>
        <v>1390</v>
      </c>
    </row>
    <row r="20">
      <c r="A20" s="6" t="s">
        <v>50</v>
      </c>
      <c r="B20" s="8">
        <v>172.0</v>
      </c>
      <c r="C20" s="8">
        <v>319.0</v>
      </c>
      <c r="D20" s="8">
        <v>200.0</v>
      </c>
      <c r="E20" s="8">
        <v>5.0</v>
      </c>
      <c r="F20" s="8">
        <v>6.0</v>
      </c>
      <c r="G20" s="8">
        <v>4.0</v>
      </c>
      <c r="H20" s="12">
        <f t="shared" si="1"/>
        <v>706</v>
      </c>
    </row>
    <row r="21">
      <c r="A21" s="6" t="s">
        <v>51</v>
      </c>
      <c r="B21" s="8">
        <v>0.0</v>
      </c>
      <c r="C21" s="8">
        <v>4.0</v>
      </c>
      <c r="D21" s="8">
        <v>2.0</v>
      </c>
      <c r="E21" s="8">
        <v>0.0</v>
      </c>
      <c r="F21" s="8">
        <v>0.0</v>
      </c>
      <c r="G21" s="8">
        <v>0.0</v>
      </c>
      <c r="H21" s="12">
        <f t="shared" si="1"/>
        <v>6</v>
      </c>
    </row>
    <row r="22">
      <c r="A22" s="6" t="s">
        <v>52</v>
      </c>
      <c r="B22" s="8">
        <v>51.0</v>
      </c>
      <c r="C22" s="8">
        <f>326-78</f>
        <v>248</v>
      </c>
      <c r="D22" s="8">
        <v>78.0</v>
      </c>
      <c r="E22" s="8">
        <v>2.0</v>
      </c>
      <c r="F22" s="8">
        <v>5.0</v>
      </c>
      <c r="G22" s="8">
        <v>1.0</v>
      </c>
      <c r="H22" s="12">
        <f t="shared" si="1"/>
        <v>385</v>
      </c>
    </row>
    <row r="23">
      <c r="A23" s="6" t="s">
        <v>53</v>
      </c>
      <c r="B23" s="8">
        <v>3.0</v>
      </c>
      <c r="C23" s="8">
        <v>31.0</v>
      </c>
      <c r="D23" s="8">
        <v>27.0</v>
      </c>
      <c r="E23" s="8">
        <v>1.0</v>
      </c>
      <c r="F23" s="8">
        <v>0.0</v>
      </c>
      <c r="G23" s="8">
        <v>0.0</v>
      </c>
      <c r="H23" s="12">
        <f t="shared" si="1"/>
        <v>62</v>
      </c>
    </row>
    <row r="24">
      <c r="A24" s="6" t="s">
        <v>54</v>
      </c>
      <c r="B24" s="8">
        <v>1.0</v>
      </c>
      <c r="C24" s="8">
        <v>19.0</v>
      </c>
      <c r="D24" s="8">
        <v>4.0</v>
      </c>
      <c r="E24" s="17"/>
      <c r="F24" s="8">
        <v>1.0</v>
      </c>
      <c r="G24" s="17"/>
      <c r="H24" s="12">
        <f t="shared" si="1"/>
        <v>25</v>
      </c>
    </row>
    <row r="25">
      <c r="A25" s="6" t="s">
        <v>55</v>
      </c>
      <c r="B25" s="8">
        <v>339.0</v>
      </c>
      <c r="C25" s="12">
        <v>890.0</v>
      </c>
      <c r="D25" s="12">
        <v>365.0</v>
      </c>
      <c r="E25" s="12">
        <v>15.0</v>
      </c>
      <c r="F25" s="12">
        <v>10.0</v>
      </c>
      <c r="G25" s="12">
        <v>5.0</v>
      </c>
      <c r="H25" s="12">
        <f t="shared" si="1"/>
        <v>1624</v>
      </c>
    </row>
    <row r="26">
      <c r="A26" s="6" t="s">
        <v>56</v>
      </c>
      <c r="B26" s="17"/>
      <c r="C26" s="17"/>
      <c r="D26" s="17"/>
      <c r="E26" s="17"/>
      <c r="F26" s="17"/>
      <c r="G26" s="17"/>
      <c r="H26" s="12">
        <f t="shared" si="1"/>
        <v>0</v>
      </c>
    </row>
    <row r="27">
      <c r="A27" s="6" t="s">
        <v>57</v>
      </c>
      <c r="B27" s="8"/>
      <c r="C27" s="24"/>
      <c r="D27" s="25"/>
      <c r="E27" s="8"/>
      <c r="F27" s="8"/>
      <c r="G27" s="8"/>
      <c r="H27" s="12">
        <f t="shared" si="1"/>
        <v>0</v>
      </c>
    </row>
    <row r="28">
      <c r="A28" s="6" t="s">
        <v>58</v>
      </c>
      <c r="B28" s="8">
        <v>4.0</v>
      </c>
      <c r="C28" s="8">
        <v>36.0</v>
      </c>
      <c r="D28" s="8">
        <v>14.0</v>
      </c>
      <c r="E28" s="8">
        <v>0.0</v>
      </c>
      <c r="F28" s="8">
        <v>0.0</v>
      </c>
      <c r="G28" s="8">
        <v>0.0</v>
      </c>
      <c r="H28" s="12">
        <f t="shared" si="1"/>
        <v>54</v>
      </c>
    </row>
    <row r="29">
      <c r="A29" s="6" t="s">
        <v>59</v>
      </c>
      <c r="B29" s="17"/>
      <c r="C29" s="17"/>
      <c r="D29" s="17"/>
      <c r="E29" s="17"/>
      <c r="F29" s="17"/>
      <c r="G29" s="17"/>
      <c r="H29" s="12">
        <f t="shared" si="1"/>
        <v>0</v>
      </c>
    </row>
    <row r="30">
      <c r="A30" s="6" t="s">
        <v>60</v>
      </c>
      <c r="B30" s="17"/>
      <c r="C30" s="17"/>
      <c r="D30" s="17"/>
      <c r="E30" s="17"/>
      <c r="F30" s="17"/>
      <c r="G30" s="17"/>
      <c r="H30" s="12">
        <f t="shared" si="1"/>
        <v>0</v>
      </c>
    </row>
    <row r="31">
      <c r="A31" s="6" t="s">
        <v>61</v>
      </c>
      <c r="B31" s="8">
        <v>0.0</v>
      </c>
      <c r="C31" s="8">
        <v>0.0</v>
      </c>
      <c r="D31" s="8">
        <v>0.0</v>
      </c>
      <c r="E31" s="8">
        <v>0.0</v>
      </c>
      <c r="F31" s="8">
        <v>0.0</v>
      </c>
      <c r="G31" s="8">
        <v>0.0</v>
      </c>
      <c r="H31" s="12">
        <f t="shared" si="1"/>
        <v>0</v>
      </c>
    </row>
    <row r="32">
      <c r="A32" s="6" t="s">
        <v>62</v>
      </c>
      <c r="B32" s="8" t="s">
        <v>32</v>
      </c>
      <c r="C32" s="8" t="s">
        <v>32</v>
      </c>
      <c r="D32" s="8" t="s">
        <v>32</v>
      </c>
      <c r="E32" s="8" t="s">
        <v>32</v>
      </c>
      <c r="F32" s="8" t="s">
        <v>32</v>
      </c>
      <c r="G32" s="8" t="s">
        <v>32</v>
      </c>
      <c r="H32" s="12">
        <f t="shared" si="1"/>
        <v>0</v>
      </c>
    </row>
    <row r="33">
      <c r="A33" s="6" t="s">
        <v>63</v>
      </c>
      <c r="B33" s="8">
        <v>0.0</v>
      </c>
      <c r="C33" s="8">
        <v>1.0</v>
      </c>
      <c r="D33" s="8">
        <v>2.0</v>
      </c>
      <c r="E33" s="8">
        <v>0.0</v>
      </c>
      <c r="F33" s="8">
        <v>0.0</v>
      </c>
      <c r="G33" s="8">
        <v>0.0</v>
      </c>
      <c r="H33" s="12">
        <f t="shared" si="1"/>
        <v>3</v>
      </c>
    </row>
    <row r="34">
      <c r="A34" s="6" t="s">
        <v>64</v>
      </c>
      <c r="B34" s="8">
        <f>52+2+37</f>
        <v>91</v>
      </c>
      <c r="C34" s="8">
        <f>484+464</f>
        <v>948</v>
      </c>
      <c r="D34" s="8">
        <f>271+3</f>
        <v>274</v>
      </c>
      <c r="E34" s="17">
        <f>4+5</f>
        <v>9</v>
      </c>
      <c r="F34" s="17">
        <f>5+1+3</f>
        <v>9</v>
      </c>
      <c r="G34" s="8">
        <f>10+4</f>
        <v>14</v>
      </c>
      <c r="H34" s="12">
        <f t="shared" si="1"/>
        <v>1345</v>
      </c>
    </row>
    <row r="35">
      <c r="A35" s="6" t="s">
        <v>65</v>
      </c>
      <c r="B35" s="17"/>
      <c r="C35" s="17"/>
      <c r="D35" s="17"/>
      <c r="E35" s="17"/>
      <c r="F35" s="17"/>
      <c r="G35" s="17"/>
      <c r="H35" s="12">
        <f t="shared" si="1"/>
        <v>0</v>
      </c>
    </row>
    <row r="36">
      <c r="A36" s="6" t="s">
        <v>66</v>
      </c>
      <c r="B36" s="8">
        <v>2.0</v>
      </c>
      <c r="C36" s="8">
        <v>14.0</v>
      </c>
      <c r="D36" s="8">
        <v>10.0</v>
      </c>
      <c r="E36" s="8">
        <v>0.0</v>
      </c>
      <c r="F36" s="8">
        <v>0.0</v>
      </c>
      <c r="G36" s="8">
        <v>0.0</v>
      </c>
      <c r="H36" s="12">
        <f t="shared" si="1"/>
        <v>26</v>
      </c>
    </row>
    <row r="37">
      <c r="A37" s="6" t="s">
        <v>68</v>
      </c>
      <c r="B37" s="8">
        <v>0.0</v>
      </c>
      <c r="C37" s="8">
        <v>8.0</v>
      </c>
      <c r="D37" s="8">
        <v>14.0</v>
      </c>
      <c r="E37" s="8">
        <v>0.0</v>
      </c>
      <c r="F37" s="8">
        <v>0.0</v>
      </c>
      <c r="G37" s="8">
        <v>0.0</v>
      </c>
      <c r="H37" s="12">
        <f t="shared" si="1"/>
        <v>22</v>
      </c>
    </row>
    <row r="38">
      <c r="A38" s="6" t="s">
        <v>69</v>
      </c>
      <c r="B38" s="8">
        <f>9+1</f>
        <v>10</v>
      </c>
      <c r="C38" s="8">
        <v>120.0</v>
      </c>
      <c r="D38" s="8">
        <v>35.0</v>
      </c>
      <c r="E38" s="8">
        <v>1.0</v>
      </c>
      <c r="F38" s="8">
        <f>39+5</f>
        <v>44</v>
      </c>
      <c r="G38" s="8">
        <v>1.0</v>
      </c>
      <c r="H38" s="12">
        <f t="shared" si="1"/>
        <v>211</v>
      </c>
    </row>
    <row r="39">
      <c r="A39" s="6" t="s">
        <v>70</v>
      </c>
      <c r="B39" s="12">
        <v>42.0</v>
      </c>
      <c r="C39" s="12">
        <v>420.0</v>
      </c>
      <c r="D39" s="12">
        <v>133.0</v>
      </c>
      <c r="E39" s="12">
        <v>2.0</v>
      </c>
      <c r="F39" s="12">
        <v>6.0</v>
      </c>
      <c r="G39" s="12">
        <v>1.0</v>
      </c>
      <c r="H39" s="12">
        <f t="shared" si="1"/>
        <v>604</v>
      </c>
    </row>
    <row r="40">
      <c r="A40" s="6" t="s">
        <v>72</v>
      </c>
      <c r="B40" s="17"/>
      <c r="C40" s="17"/>
      <c r="D40" s="17"/>
      <c r="E40" s="17"/>
      <c r="F40" s="17"/>
      <c r="G40" s="17"/>
      <c r="H40" s="12">
        <f t="shared" si="1"/>
        <v>0</v>
      </c>
    </row>
    <row r="41">
      <c r="A41" s="6" t="s">
        <v>73</v>
      </c>
      <c r="B41" s="8">
        <v>0.0</v>
      </c>
      <c r="C41" s="8">
        <v>21.0</v>
      </c>
      <c r="D41" s="8">
        <v>3.0</v>
      </c>
      <c r="E41" s="8">
        <v>0.0</v>
      </c>
      <c r="F41" s="8">
        <v>0.0</v>
      </c>
      <c r="G41" s="8">
        <v>0.0</v>
      </c>
      <c r="H41" s="12">
        <f t="shared" si="1"/>
        <v>24</v>
      </c>
    </row>
    <row r="42">
      <c r="A42" s="6" t="s">
        <v>74</v>
      </c>
      <c r="B42" s="17"/>
      <c r="C42" s="17"/>
      <c r="D42" s="17"/>
      <c r="E42" s="17"/>
      <c r="F42" s="17"/>
      <c r="G42" s="17"/>
      <c r="H42" s="12">
        <f t="shared" si="1"/>
        <v>0</v>
      </c>
    </row>
    <row r="43">
      <c r="A43" s="6" t="s">
        <v>75</v>
      </c>
      <c r="B43" s="12">
        <v>32.0</v>
      </c>
      <c r="C43" s="12">
        <v>389.0</v>
      </c>
      <c r="D43" s="12">
        <v>96.0</v>
      </c>
      <c r="E43" s="12">
        <v>5.0</v>
      </c>
      <c r="F43" s="12">
        <v>4.0</v>
      </c>
      <c r="G43" s="12">
        <v>0.0</v>
      </c>
      <c r="H43" s="12">
        <f t="shared" si="1"/>
        <v>526</v>
      </c>
    </row>
    <row r="44">
      <c r="A44" s="6" t="s">
        <v>76</v>
      </c>
      <c r="B44" s="8">
        <v>0.0</v>
      </c>
      <c r="C44" s="8">
        <v>0.0</v>
      </c>
      <c r="D44" s="8">
        <v>0.0</v>
      </c>
      <c r="E44" s="8">
        <v>0.0</v>
      </c>
      <c r="F44" s="8">
        <v>0.0</v>
      </c>
      <c r="G44" s="8">
        <v>0.0</v>
      </c>
      <c r="H44" s="12">
        <f t="shared" si="1"/>
        <v>0</v>
      </c>
    </row>
    <row r="45">
      <c r="A45" s="6" t="s">
        <v>77</v>
      </c>
      <c r="B45" s="8">
        <v>3.0</v>
      </c>
      <c r="C45" s="8">
        <v>38.0</v>
      </c>
      <c r="D45" s="8">
        <v>8.0</v>
      </c>
      <c r="E45" s="8">
        <v>0.0</v>
      </c>
      <c r="F45" s="8">
        <v>0.0</v>
      </c>
      <c r="G45" s="8">
        <v>0.0</v>
      </c>
      <c r="H45" s="12">
        <f t="shared" si="1"/>
        <v>49</v>
      </c>
    </row>
    <row r="46">
      <c r="A46" s="6" t="s">
        <v>78</v>
      </c>
      <c r="B46" s="17"/>
      <c r="C46" s="17"/>
      <c r="D46" s="17"/>
      <c r="E46" s="17"/>
      <c r="F46" s="17"/>
      <c r="G46" s="17"/>
      <c r="H46" s="12">
        <f t="shared" si="1"/>
        <v>0</v>
      </c>
    </row>
    <row r="47">
      <c r="A47" s="6" t="s">
        <v>79</v>
      </c>
      <c r="B47" s="8">
        <v>1.0</v>
      </c>
      <c r="C47" s="8">
        <v>56.0</v>
      </c>
      <c r="D47" s="8">
        <v>28.0</v>
      </c>
      <c r="E47" s="8">
        <v>0.0</v>
      </c>
      <c r="F47" s="8">
        <v>3.0</v>
      </c>
      <c r="G47" s="8">
        <v>0.0</v>
      </c>
      <c r="H47" s="12">
        <f t="shared" si="1"/>
        <v>88</v>
      </c>
    </row>
    <row r="48">
      <c r="A48" s="14" t="s">
        <v>80</v>
      </c>
      <c r="B48" s="8">
        <v>4.0</v>
      </c>
      <c r="C48" s="8">
        <f>76-28-3</f>
        <v>45</v>
      </c>
      <c r="D48" s="8">
        <v>28.0</v>
      </c>
      <c r="E48" s="8">
        <v>0.0</v>
      </c>
      <c r="F48" s="8">
        <v>0.0</v>
      </c>
      <c r="G48" s="8">
        <v>3.0</v>
      </c>
      <c r="H48" s="12">
        <f t="shared" si="1"/>
        <v>80</v>
      </c>
    </row>
    <row r="49">
      <c r="A49" s="6" t="s">
        <v>81</v>
      </c>
      <c r="B49" s="17"/>
      <c r="C49" s="17"/>
      <c r="D49" s="17"/>
      <c r="E49" s="17"/>
      <c r="F49" s="17"/>
      <c r="G49" s="17"/>
      <c r="H49" s="12">
        <f t="shared" si="1"/>
        <v>0</v>
      </c>
    </row>
    <row r="50">
      <c r="A50" s="6" t="s">
        <v>82</v>
      </c>
      <c r="B50" s="17"/>
      <c r="C50" s="17"/>
      <c r="D50" s="17"/>
      <c r="E50" s="17"/>
      <c r="F50" s="17"/>
      <c r="G50" s="17"/>
      <c r="H50" s="12">
        <f t="shared" si="1"/>
        <v>0</v>
      </c>
    </row>
    <row r="51">
      <c r="A51" s="6" t="s">
        <v>84</v>
      </c>
      <c r="B51" s="8">
        <v>13.0</v>
      </c>
      <c r="C51" s="8">
        <v>63.0</v>
      </c>
      <c r="D51" s="8">
        <v>42.0</v>
      </c>
      <c r="E51" s="8">
        <v>2.0</v>
      </c>
      <c r="F51" s="8">
        <v>2.0</v>
      </c>
      <c r="G51" s="17"/>
      <c r="H51" s="12">
        <f t="shared" si="1"/>
        <v>122</v>
      </c>
    </row>
    <row r="52">
      <c r="A52" s="6" t="s">
        <v>85</v>
      </c>
      <c r="B52" s="17"/>
      <c r="C52" s="17"/>
      <c r="D52" s="17"/>
      <c r="E52" s="17"/>
      <c r="F52" s="17"/>
      <c r="G52" s="17"/>
      <c r="H52" s="12">
        <f t="shared" si="1"/>
        <v>0</v>
      </c>
    </row>
    <row r="53">
      <c r="A53" s="6" t="s">
        <v>86</v>
      </c>
      <c r="B53" s="8">
        <v>0.0</v>
      </c>
      <c r="C53" s="8">
        <v>15.0</v>
      </c>
      <c r="D53" s="8">
        <v>0.0</v>
      </c>
      <c r="E53" s="8">
        <v>0.0</v>
      </c>
      <c r="F53" s="8">
        <v>0.0</v>
      </c>
      <c r="G53" s="8">
        <v>0.0</v>
      </c>
      <c r="H53" s="12">
        <f t="shared" si="1"/>
        <v>15</v>
      </c>
    </row>
    <row r="54">
      <c r="A54" s="6" t="s">
        <v>87</v>
      </c>
      <c r="B54" s="8">
        <v>0.0</v>
      </c>
      <c r="C54" s="8">
        <v>2.0</v>
      </c>
      <c r="D54" s="8">
        <v>0.0</v>
      </c>
      <c r="E54" s="8">
        <v>0.0</v>
      </c>
      <c r="F54" s="8">
        <v>0.0</v>
      </c>
      <c r="G54" s="8">
        <v>0.0</v>
      </c>
      <c r="H54" s="12">
        <f t="shared" si="1"/>
        <v>2</v>
      </c>
    </row>
    <row r="55">
      <c r="A55" s="6" t="s">
        <v>88</v>
      </c>
      <c r="B55" s="12">
        <v>35.21</v>
      </c>
      <c r="C55" s="12">
        <v>423.7</v>
      </c>
      <c r="D55" s="12">
        <v>513.19</v>
      </c>
      <c r="E55" s="12">
        <v>2.0</v>
      </c>
      <c r="F55" s="12">
        <v>10.0</v>
      </c>
      <c r="G55" s="12">
        <v>6.0</v>
      </c>
      <c r="H55" s="12">
        <f t="shared" si="1"/>
        <v>990.1</v>
      </c>
    </row>
    <row r="56">
      <c r="A56" s="6" t="s">
        <v>89</v>
      </c>
      <c r="B56" s="17"/>
      <c r="C56" s="17"/>
      <c r="D56" s="17"/>
      <c r="E56" s="17"/>
      <c r="F56" s="17"/>
      <c r="G56" s="17"/>
      <c r="H56" s="12">
        <f t="shared" si="1"/>
        <v>0</v>
      </c>
    </row>
    <row r="57">
      <c r="A57" s="6" t="s">
        <v>90</v>
      </c>
      <c r="B57" s="8">
        <v>0.0</v>
      </c>
      <c r="C57" s="8">
        <v>11.0</v>
      </c>
      <c r="D57" s="8">
        <v>28.0</v>
      </c>
      <c r="E57" s="8">
        <v>0.0</v>
      </c>
      <c r="F57" s="8">
        <v>1.0</v>
      </c>
      <c r="G57" s="8">
        <v>0.0</v>
      </c>
      <c r="H57" s="12">
        <f t="shared" si="1"/>
        <v>40</v>
      </c>
    </row>
    <row r="58">
      <c r="A58" s="6" t="s">
        <v>92</v>
      </c>
      <c r="B58" s="17"/>
      <c r="C58" s="17"/>
      <c r="D58" s="17"/>
      <c r="E58" s="17"/>
      <c r="F58" s="17"/>
      <c r="G58" s="17"/>
      <c r="H58" s="12">
        <f t="shared" si="1"/>
        <v>0</v>
      </c>
    </row>
    <row r="59">
      <c r="A59" s="6" t="s">
        <v>93</v>
      </c>
      <c r="B59" s="30">
        <v>0.0</v>
      </c>
      <c r="C59" s="31">
        <v>5.0</v>
      </c>
      <c r="D59" s="31">
        <v>13.0</v>
      </c>
      <c r="E59" s="31">
        <v>2.0</v>
      </c>
      <c r="F59" s="31">
        <v>0.0</v>
      </c>
      <c r="G59" s="31">
        <v>0.0</v>
      </c>
      <c r="H59" s="12">
        <f t="shared" si="1"/>
        <v>20</v>
      </c>
    </row>
    <row r="60">
      <c r="A60" s="6" t="s">
        <v>95</v>
      </c>
      <c r="B60" s="8">
        <v>0.0</v>
      </c>
      <c r="C60" s="8">
        <v>0.0</v>
      </c>
      <c r="D60" s="8">
        <v>0.0</v>
      </c>
      <c r="E60" s="8">
        <v>0.0</v>
      </c>
      <c r="F60" s="8">
        <v>0.0</v>
      </c>
      <c r="G60" s="8">
        <v>0.0</v>
      </c>
      <c r="H60" s="12">
        <f t="shared" si="1"/>
        <v>0</v>
      </c>
    </row>
    <row r="61">
      <c r="A61" s="6" t="s">
        <v>97</v>
      </c>
      <c r="B61" s="8">
        <v>1.0</v>
      </c>
      <c r="C61" s="8">
        <v>3.0</v>
      </c>
      <c r="D61" s="8">
        <v>1.0</v>
      </c>
      <c r="E61" s="8">
        <v>0.0</v>
      </c>
      <c r="F61" s="8">
        <v>1.0</v>
      </c>
      <c r="G61" s="8">
        <v>3.0</v>
      </c>
      <c r="H61" s="12">
        <f t="shared" si="1"/>
        <v>9</v>
      </c>
    </row>
    <row r="62">
      <c r="A62" s="6" t="s">
        <v>101</v>
      </c>
      <c r="B62" s="8">
        <v>0.0</v>
      </c>
      <c r="C62" s="8">
        <v>3.0</v>
      </c>
      <c r="D62" s="8">
        <v>3.0</v>
      </c>
      <c r="E62" s="8">
        <v>0.0</v>
      </c>
      <c r="F62" s="8">
        <v>0.0</v>
      </c>
      <c r="G62" s="8">
        <v>0.0</v>
      </c>
      <c r="H62" s="12">
        <f t="shared" si="1"/>
        <v>6</v>
      </c>
    </row>
    <row r="63">
      <c r="A63" s="6" t="s">
        <v>102</v>
      </c>
      <c r="B63" s="17"/>
      <c r="C63" s="17"/>
      <c r="D63" s="17"/>
      <c r="E63" s="17"/>
      <c r="F63" s="17"/>
      <c r="G63" s="17"/>
      <c r="H63" s="12">
        <f t="shared" si="1"/>
        <v>0</v>
      </c>
    </row>
    <row r="64">
      <c r="A64" s="14" t="s">
        <v>103</v>
      </c>
      <c r="B64" s="8">
        <v>10.0</v>
      </c>
      <c r="C64" s="8">
        <v>74.0</v>
      </c>
      <c r="D64" s="24" t="s">
        <v>104</v>
      </c>
      <c r="E64" s="8">
        <v>0.0</v>
      </c>
      <c r="F64" s="8">
        <v>1.0</v>
      </c>
      <c r="G64" s="8">
        <v>0.0</v>
      </c>
      <c r="H64" s="12">
        <f t="shared" si="1"/>
        <v>85</v>
      </c>
    </row>
    <row r="65">
      <c r="A65" s="6" t="s">
        <v>105</v>
      </c>
      <c r="B65" s="17"/>
      <c r="C65" s="17"/>
      <c r="D65" s="17"/>
      <c r="E65" s="17"/>
      <c r="F65" s="17"/>
      <c r="G65" s="17"/>
      <c r="H65" s="12">
        <f t="shared" si="1"/>
        <v>0</v>
      </c>
    </row>
    <row r="66">
      <c r="A66" s="6" t="s">
        <v>106</v>
      </c>
      <c r="B66" s="12"/>
      <c r="C66" s="12"/>
      <c r="D66" s="12"/>
      <c r="E66" s="12"/>
      <c r="F66" s="12"/>
      <c r="G66" s="12"/>
      <c r="H66" s="12">
        <f t="shared" si="1"/>
        <v>0</v>
      </c>
    </row>
    <row r="67">
      <c r="A67" s="6" t="s">
        <v>109</v>
      </c>
      <c r="B67" s="8">
        <v>0.0</v>
      </c>
      <c r="C67" s="8">
        <v>16.0</v>
      </c>
      <c r="D67" s="8">
        <v>7.0</v>
      </c>
      <c r="E67" s="8">
        <v>0.0</v>
      </c>
      <c r="F67" s="8">
        <v>0.0</v>
      </c>
      <c r="G67" s="8">
        <v>0.0</v>
      </c>
      <c r="H67" s="12">
        <f t="shared" si="1"/>
        <v>23</v>
      </c>
    </row>
    <row r="68">
      <c r="A68" s="32"/>
      <c r="B68" s="32"/>
      <c r="C68" s="32"/>
      <c r="D68" s="32"/>
      <c r="E68" s="32"/>
      <c r="F68" s="32"/>
      <c r="G68" s="32"/>
      <c r="H68" s="32"/>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86"/>
    <col customWidth="1" min="2" max="2" width="27.57"/>
    <col customWidth="1" min="3" max="3" width="26.14"/>
    <col customWidth="1" min="4" max="4" width="33.71"/>
    <col customWidth="1" min="5" max="5" width="25.43"/>
    <col customWidth="1" min="6" max="6" width="22.0"/>
  </cols>
  <sheetData>
    <row r="1">
      <c r="A1" s="2" t="s">
        <v>1</v>
      </c>
      <c r="B1" s="4" t="s">
        <v>96</v>
      </c>
      <c r="C1" s="4" t="s">
        <v>98</v>
      </c>
      <c r="D1" s="4" t="s">
        <v>99</v>
      </c>
      <c r="E1" s="4" t="s">
        <v>100</v>
      </c>
      <c r="F1" s="4" t="s">
        <v>9</v>
      </c>
    </row>
    <row r="2">
      <c r="A2" s="14" t="s">
        <v>10</v>
      </c>
      <c r="B2" s="8">
        <v>34.0</v>
      </c>
      <c r="C2" s="8">
        <v>0.0</v>
      </c>
      <c r="D2" s="8">
        <v>12.0</v>
      </c>
      <c r="E2" s="12">
        <f>43+84+1</f>
        <v>128</v>
      </c>
      <c r="F2" s="12">
        <f t="shared" ref="F2:F8" si="1">sum(B2:E2)</f>
        <v>174</v>
      </c>
    </row>
    <row r="3">
      <c r="A3" s="14" t="s">
        <v>110</v>
      </c>
      <c r="B3" s="8">
        <f>7+2</f>
        <v>9</v>
      </c>
      <c r="C3" s="8" t="s">
        <v>111</v>
      </c>
      <c r="D3" s="24">
        <v>1.0</v>
      </c>
      <c r="E3" s="12">
        <v>10.0</v>
      </c>
      <c r="F3" s="12">
        <f t="shared" si="1"/>
        <v>20</v>
      </c>
    </row>
    <row r="4">
      <c r="A4" s="14" t="s">
        <v>26</v>
      </c>
      <c r="B4" s="17"/>
      <c r="C4" s="17"/>
      <c r="D4" s="17"/>
      <c r="E4" s="12"/>
      <c r="F4" s="12">
        <f t="shared" si="1"/>
        <v>0</v>
      </c>
    </row>
    <row r="5">
      <c r="A5" s="14" t="s">
        <v>30</v>
      </c>
      <c r="B5" s="8">
        <v>0.0</v>
      </c>
      <c r="C5" s="8">
        <v>0.0</v>
      </c>
      <c r="D5" s="8">
        <v>0.0</v>
      </c>
      <c r="E5" s="12">
        <v>0.0</v>
      </c>
      <c r="F5" s="12">
        <f t="shared" si="1"/>
        <v>0</v>
      </c>
    </row>
    <row r="6">
      <c r="A6" s="6" t="s">
        <v>31</v>
      </c>
      <c r="B6" s="24">
        <v>1.0</v>
      </c>
      <c r="C6" s="24">
        <v>0.0</v>
      </c>
      <c r="D6" s="24">
        <v>0.0</v>
      </c>
      <c r="E6" s="34">
        <v>0.0</v>
      </c>
      <c r="F6" s="12">
        <f t="shared" si="1"/>
        <v>1</v>
      </c>
    </row>
    <row r="7">
      <c r="A7" s="6" t="s">
        <v>33</v>
      </c>
      <c r="B7" s="8">
        <v>1.0</v>
      </c>
      <c r="C7" s="8">
        <v>0.0</v>
      </c>
      <c r="D7" s="8">
        <v>0.0</v>
      </c>
      <c r="E7" s="12">
        <v>0.0</v>
      </c>
      <c r="F7" s="12">
        <f t="shared" si="1"/>
        <v>1</v>
      </c>
    </row>
    <row r="8">
      <c r="A8" s="6" t="s">
        <v>34</v>
      </c>
      <c r="B8" s="8">
        <v>0.0</v>
      </c>
      <c r="C8" s="8">
        <v>0.0</v>
      </c>
      <c r="D8" s="8">
        <v>4.0</v>
      </c>
      <c r="E8" s="12">
        <v>0.0</v>
      </c>
      <c r="F8" s="12">
        <f t="shared" si="1"/>
        <v>4</v>
      </c>
    </row>
    <row r="9">
      <c r="A9" s="6" t="s">
        <v>38</v>
      </c>
      <c r="B9" s="8">
        <v>8.0</v>
      </c>
      <c r="C9" s="8" t="s">
        <v>39</v>
      </c>
      <c r="D9" s="8" t="s">
        <v>39</v>
      </c>
      <c r="E9" s="8" t="s">
        <v>39</v>
      </c>
      <c r="F9" s="8" t="s">
        <v>39</v>
      </c>
    </row>
    <row r="10">
      <c r="A10" s="6" t="s">
        <v>40</v>
      </c>
      <c r="B10" s="8" t="s">
        <v>32</v>
      </c>
      <c r="C10" s="8" t="s">
        <v>32</v>
      </c>
      <c r="D10" s="8" t="s">
        <v>32</v>
      </c>
      <c r="E10" s="12">
        <v>9.0</v>
      </c>
      <c r="F10" s="12">
        <f t="shared" ref="F10:F67" si="2">sum(B10:E10)</f>
        <v>9</v>
      </c>
    </row>
    <row r="11">
      <c r="A11" s="6" t="s">
        <v>41</v>
      </c>
      <c r="B11" s="8">
        <v>19.0</v>
      </c>
      <c r="C11" s="17"/>
      <c r="D11" s="8" t="s">
        <v>113</v>
      </c>
      <c r="E11" s="12"/>
      <c r="F11" s="12">
        <f t="shared" si="2"/>
        <v>19</v>
      </c>
    </row>
    <row r="12">
      <c r="A12" s="6" t="s">
        <v>42</v>
      </c>
      <c r="B12" s="17"/>
      <c r="C12" s="17"/>
      <c r="D12" s="17"/>
      <c r="E12" s="12"/>
      <c r="F12" s="12">
        <f t="shared" si="2"/>
        <v>0</v>
      </c>
    </row>
    <row r="13">
      <c r="A13" s="6" t="s">
        <v>43</v>
      </c>
      <c r="B13" s="17"/>
      <c r="C13" s="17"/>
      <c r="D13" s="17"/>
      <c r="E13" s="12"/>
      <c r="F13" s="12">
        <f t="shared" si="2"/>
        <v>0</v>
      </c>
    </row>
    <row r="14">
      <c r="A14" s="6" t="s">
        <v>44</v>
      </c>
      <c r="B14" s="8">
        <v>14.0</v>
      </c>
      <c r="C14" s="8">
        <v>0.0</v>
      </c>
      <c r="D14" s="8">
        <v>2.0</v>
      </c>
      <c r="E14" s="12"/>
      <c r="F14" s="12">
        <f t="shared" si="2"/>
        <v>16</v>
      </c>
    </row>
    <row r="15">
      <c r="A15" s="6" t="s">
        <v>45</v>
      </c>
      <c r="B15" s="8">
        <v>0.0</v>
      </c>
      <c r="C15" s="8">
        <v>0.0</v>
      </c>
      <c r="D15" s="8">
        <v>0.0</v>
      </c>
      <c r="E15" s="12">
        <v>0.0</v>
      </c>
      <c r="F15" s="12">
        <f t="shared" si="2"/>
        <v>0</v>
      </c>
    </row>
    <row r="16">
      <c r="A16" s="6" t="s">
        <v>46</v>
      </c>
      <c r="B16" s="8">
        <v>1.0</v>
      </c>
      <c r="C16" s="8">
        <v>0.0</v>
      </c>
      <c r="D16" s="8">
        <v>0.0</v>
      </c>
      <c r="E16" s="12">
        <v>0.0</v>
      </c>
      <c r="F16" s="12">
        <f t="shared" si="2"/>
        <v>1</v>
      </c>
    </row>
    <row r="17">
      <c r="A17" s="6" t="s">
        <v>47</v>
      </c>
      <c r="B17" s="8">
        <v>3.0</v>
      </c>
      <c r="C17" s="8">
        <v>0.0</v>
      </c>
      <c r="D17" s="8">
        <v>0.0</v>
      </c>
      <c r="E17" s="12">
        <v>0.0</v>
      </c>
      <c r="F17" s="12">
        <f t="shared" si="2"/>
        <v>3</v>
      </c>
    </row>
    <row r="18">
      <c r="A18" s="6" t="s">
        <v>48</v>
      </c>
      <c r="B18" s="8">
        <v>5.0</v>
      </c>
      <c r="C18" s="8">
        <v>0.0</v>
      </c>
      <c r="D18" s="8">
        <v>8.0</v>
      </c>
      <c r="E18" s="12">
        <v>0.0</v>
      </c>
      <c r="F18" s="12">
        <f t="shared" si="2"/>
        <v>13</v>
      </c>
    </row>
    <row r="19">
      <c r="A19" s="6" t="s">
        <v>49</v>
      </c>
      <c r="B19" s="24">
        <v>523.0</v>
      </c>
      <c r="C19" s="24">
        <v>11.0</v>
      </c>
      <c r="D19" s="25">
        <f>1+136</f>
        <v>137</v>
      </c>
      <c r="E19" s="34">
        <f>13+9+10+23+2+839+600+8+33+366</f>
        <v>1903</v>
      </c>
      <c r="F19" s="12">
        <f t="shared" si="2"/>
        <v>2574</v>
      </c>
    </row>
    <row r="20">
      <c r="A20" s="6" t="s">
        <v>50</v>
      </c>
      <c r="B20" s="24">
        <v>308.0</v>
      </c>
      <c r="C20" s="24">
        <v>1.0</v>
      </c>
      <c r="D20" s="24">
        <v>117.0</v>
      </c>
      <c r="E20" s="25">
        <f>4+21+1+1+1+416+358+2+1+168</f>
        <v>973</v>
      </c>
      <c r="F20" s="12">
        <f t="shared" si="2"/>
        <v>1399</v>
      </c>
    </row>
    <row r="21">
      <c r="A21" s="6" t="s">
        <v>51</v>
      </c>
      <c r="B21" s="17"/>
      <c r="C21" s="17"/>
      <c r="D21" s="17"/>
      <c r="E21" s="12"/>
      <c r="F21" s="12">
        <f t="shared" si="2"/>
        <v>0</v>
      </c>
    </row>
    <row r="22">
      <c r="A22" s="6" t="s">
        <v>52</v>
      </c>
      <c r="B22" s="25">
        <f>14+55+24+3+4</f>
        <v>100</v>
      </c>
      <c r="C22" s="24">
        <v>0.0</v>
      </c>
      <c r="D22" s="24">
        <v>10.0</v>
      </c>
      <c r="E22" s="34">
        <v>0.0</v>
      </c>
      <c r="F22" s="12">
        <f t="shared" si="2"/>
        <v>110</v>
      </c>
    </row>
    <row r="23">
      <c r="A23" s="6" t="s">
        <v>53</v>
      </c>
      <c r="B23" s="8">
        <v>2.0</v>
      </c>
      <c r="C23" s="8">
        <v>0.0</v>
      </c>
      <c r="D23" s="8">
        <v>0.0</v>
      </c>
      <c r="E23" s="12">
        <v>0.0</v>
      </c>
      <c r="F23" s="12">
        <f t="shared" si="2"/>
        <v>2</v>
      </c>
    </row>
    <row r="24">
      <c r="A24" s="6" t="s">
        <v>54</v>
      </c>
      <c r="B24" s="17"/>
      <c r="C24" s="17"/>
      <c r="D24" s="17"/>
      <c r="E24" s="12"/>
      <c r="F24" s="12">
        <f t="shared" si="2"/>
        <v>0</v>
      </c>
    </row>
    <row r="25">
      <c r="A25" s="14" t="s">
        <v>55</v>
      </c>
      <c r="B25" s="25"/>
      <c r="C25" s="25"/>
      <c r="D25" s="25"/>
      <c r="E25" s="34"/>
      <c r="F25" s="12">
        <f t="shared" si="2"/>
        <v>0</v>
      </c>
    </row>
    <row r="26">
      <c r="A26" s="6" t="s">
        <v>56</v>
      </c>
      <c r="B26" s="17"/>
      <c r="C26" s="17"/>
      <c r="D26" s="17"/>
      <c r="E26" s="12"/>
      <c r="F26" s="12">
        <f t="shared" si="2"/>
        <v>0</v>
      </c>
    </row>
    <row r="27">
      <c r="A27" s="6" t="s">
        <v>57</v>
      </c>
      <c r="B27" s="17"/>
      <c r="C27" s="17"/>
      <c r="D27" s="8"/>
      <c r="E27" s="12"/>
      <c r="F27" s="12">
        <f t="shared" si="2"/>
        <v>0</v>
      </c>
    </row>
    <row r="28">
      <c r="A28" s="6" t="s">
        <v>58</v>
      </c>
      <c r="B28" s="24">
        <v>0.0</v>
      </c>
      <c r="C28" s="24">
        <v>0.0</v>
      </c>
      <c r="D28" s="24">
        <v>5.0</v>
      </c>
      <c r="E28" s="34">
        <v>0.0</v>
      </c>
      <c r="F28" s="12">
        <f t="shared" si="2"/>
        <v>5</v>
      </c>
    </row>
    <row r="29">
      <c r="A29" s="6" t="s">
        <v>59</v>
      </c>
      <c r="B29" s="17"/>
      <c r="C29" s="17"/>
      <c r="D29" s="17"/>
      <c r="E29" s="12"/>
      <c r="F29" s="12">
        <f t="shared" si="2"/>
        <v>0</v>
      </c>
    </row>
    <row r="30">
      <c r="A30" s="6" t="s">
        <v>60</v>
      </c>
      <c r="B30" s="8">
        <v>1.0</v>
      </c>
      <c r="C30" s="8">
        <v>0.0</v>
      </c>
      <c r="D30" s="8">
        <v>1.0</v>
      </c>
      <c r="E30" s="12">
        <v>0.0</v>
      </c>
      <c r="F30" s="12">
        <f t="shared" si="2"/>
        <v>2</v>
      </c>
    </row>
    <row r="31">
      <c r="A31" s="6" t="s">
        <v>61</v>
      </c>
      <c r="B31" s="8">
        <v>0.0</v>
      </c>
      <c r="C31" s="8">
        <v>0.0</v>
      </c>
      <c r="D31" s="8">
        <v>0.0</v>
      </c>
      <c r="E31" s="12">
        <v>0.0</v>
      </c>
      <c r="F31" s="12">
        <f t="shared" si="2"/>
        <v>0</v>
      </c>
    </row>
    <row r="32">
      <c r="A32" s="6" t="s">
        <v>62</v>
      </c>
      <c r="B32" s="17"/>
      <c r="C32" s="17"/>
      <c r="D32" s="17"/>
      <c r="E32" s="12"/>
      <c r="F32" s="12">
        <f t="shared" si="2"/>
        <v>0</v>
      </c>
    </row>
    <row r="33">
      <c r="A33" s="6" t="s">
        <v>63</v>
      </c>
      <c r="B33" s="8">
        <v>0.0</v>
      </c>
      <c r="C33" s="8">
        <v>0.0</v>
      </c>
      <c r="D33" s="8">
        <v>0.0</v>
      </c>
      <c r="E33" s="12">
        <v>0.0</v>
      </c>
      <c r="F33" s="12">
        <f t="shared" si="2"/>
        <v>0</v>
      </c>
    </row>
    <row r="34">
      <c r="A34" s="6" t="s">
        <v>64</v>
      </c>
      <c r="B34" s="25">
        <f>33+2+3+5+32+11</f>
        <v>86</v>
      </c>
      <c r="C34" s="24" t="s">
        <v>32</v>
      </c>
      <c r="D34" s="24">
        <v>7.0</v>
      </c>
      <c r="E34" s="34">
        <v>0.0</v>
      </c>
      <c r="F34" s="12">
        <f t="shared" si="2"/>
        <v>93</v>
      </c>
    </row>
    <row r="35">
      <c r="A35" s="6" t="s">
        <v>65</v>
      </c>
      <c r="B35" s="8">
        <v>0.0</v>
      </c>
      <c r="C35" s="8">
        <v>0.0</v>
      </c>
      <c r="D35" s="8">
        <v>0.0</v>
      </c>
      <c r="E35" s="12">
        <v>0.0</v>
      </c>
      <c r="F35" s="12">
        <f t="shared" si="2"/>
        <v>0</v>
      </c>
    </row>
    <row r="36">
      <c r="A36" s="6" t="s">
        <v>66</v>
      </c>
      <c r="B36" s="8">
        <v>0.0</v>
      </c>
      <c r="C36" s="8">
        <v>0.0</v>
      </c>
      <c r="D36" s="8">
        <v>2.0</v>
      </c>
      <c r="E36" s="12">
        <v>1.0</v>
      </c>
      <c r="F36" s="12">
        <f t="shared" si="2"/>
        <v>3</v>
      </c>
    </row>
    <row r="37">
      <c r="A37" s="6" t="s">
        <v>68</v>
      </c>
      <c r="B37" s="8">
        <v>0.0</v>
      </c>
      <c r="C37" s="8">
        <v>0.0</v>
      </c>
      <c r="D37" s="8">
        <v>3.0</v>
      </c>
      <c r="E37" s="12">
        <v>0.0</v>
      </c>
      <c r="F37" s="12">
        <f t="shared" si="2"/>
        <v>3</v>
      </c>
    </row>
    <row r="38">
      <c r="A38" s="6" t="s">
        <v>69</v>
      </c>
      <c r="B38" s="25"/>
      <c r="C38" s="25"/>
      <c r="D38" s="24">
        <v>13.0</v>
      </c>
      <c r="E38" s="34">
        <v>21.0</v>
      </c>
      <c r="F38" s="12">
        <f t="shared" si="2"/>
        <v>34</v>
      </c>
    </row>
    <row r="39">
      <c r="A39" s="6" t="s">
        <v>70</v>
      </c>
      <c r="B39" s="12">
        <v>14.0</v>
      </c>
      <c r="C39" s="12">
        <v>0.0</v>
      </c>
      <c r="D39" s="12">
        <v>8.0</v>
      </c>
      <c r="E39" s="12">
        <v>0.0</v>
      </c>
      <c r="F39" s="12">
        <f t="shared" si="2"/>
        <v>22</v>
      </c>
    </row>
    <row r="40">
      <c r="A40" s="6" t="s">
        <v>72</v>
      </c>
      <c r="B40" s="17"/>
      <c r="C40" s="17"/>
      <c r="D40" s="17"/>
      <c r="E40" s="12"/>
      <c r="F40" s="12">
        <f t="shared" si="2"/>
        <v>0</v>
      </c>
    </row>
    <row r="41">
      <c r="A41" s="6" t="s">
        <v>73</v>
      </c>
      <c r="B41" s="17"/>
      <c r="C41" s="17"/>
      <c r="D41" s="17"/>
      <c r="E41" s="12"/>
      <c r="F41" s="12">
        <f t="shared" si="2"/>
        <v>0</v>
      </c>
    </row>
    <row r="42">
      <c r="A42" s="6" t="s">
        <v>74</v>
      </c>
      <c r="B42" s="17"/>
      <c r="C42" s="17"/>
      <c r="D42" s="17"/>
      <c r="E42" s="12"/>
      <c r="F42" s="12">
        <f t="shared" si="2"/>
        <v>0</v>
      </c>
    </row>
    <row r="43">
      <c r="A43" s="14" t="s">
        <v>75</v>
      </c>
      <c r="B43" s="8">
        <f>8</f>
        <v>8</v>
      </c>
      <c r="C43" s="24">
        <v>0.0</v>
      </c>
      <c r="D43" s="24">
        <v>9.0</v>
      </c>
      <c r="E43" s="12">
        <v>0.0</v>
      </c>
      <c r="F43" s="12">
        <f t="shared" si="2"/>
        <v>17</v>
      </c>
    </row>
    <row r="44">
      <c r="A44" s="6" t="s">
        <v>76</v>
      </c>
      <c r="B44" s="8">
        <v>0.0</v>
      </c>
      <c r="C44" s="8">
        <v>0.0</v>
      </c>
      <c r="D44" s="8">
        <v>0.0</v>
      </c>
      <c r="E44" s="12">
        <v>0.0</v>
      </c>
      <c r="F44" s="12">
        <f t="shared" si="2"/>
        <v>0</v>
      </c>
    </row>
    <row r="45">
      <c r="A45" s="6" t="s">
        <v>77</v>
      </c>
      <c r="B45" s="8">
        <v>4.0</v>
      </c>
      <c r="C45" s="8">
        <v>0.0</v>
      </c>
      <c r="D45" s="8">
        <v>2.0</v>
      </c>
      <c r="E45" s="12">
        <v>0.0</v>
      </c>
      <c r="F45" s="12">
        <f t="shared" si="2"/>
        <v>6</v>
      </c>
    </row>
    <row r="46">
      <c r="A46" s="6" t="s">
        <v>78</v>
      </c>
      <c r="B46" s="17"/>
      <c r="C46" s="17"/>
      <c r="D46" s="17"/>
      <c r="E46" s="12"/>
      <c r="F46" s="12">
        <f t="shared" si="2"/>
        <v>0</v>
      </c>
    </row>
    <row r="47">
      <c r="A47" s="6" t="s">
        <v>79</v>
      </c>
      <c r="B47" s="17"/>
      <c r="C47" s="17"/>
      <c r="D47" s="17"/>
      <c r="E47" s="12"/>
      <c r="F47" s="12">
        <f t="shared" si="2"/>
        <v>0</v>
      </c>
    </row>
    <row r="48">
      <c r="A48" s="14" t="s">
        <v>80</v>
      </c>
      <c r="B48" s="8">
        <v>4.0</v>
      </c>
      <c r="C48" s="24">
        <v>0.0</v>
      </c>
      <c r="D48" s="24">
        <v>0.0</v>
      </c>
      <c r="E48" s="12">
        <v>7.0</v>
      </c>
      <c r="F48" s="12">
        <f t="shared" si="2"/>
        <v>11</v>
      </c>
    </row>
    <row r="49">
      <c r="A49" s="6" t="s">
        <v>81</v>
      </c>
      <c r="B49" s="17"/>
      <c r="C49" s="17"/>
      <c r="D49" s="17"/>
      <c r="E49" s="12"/>
      <c r="F49" s="12">
        <f t="shared" si="2"/>
        <v>0</v>
      </c>
    </row>
    <row r="50">
      <c r="A50" s="6" t="s">
        <v>82</v>
      </c>
      <c r="B50" s="17"/>
      <c r="C50" s="17"/>
      <c r="D50" s="17"/>
      <c r="E50" s="12"/>
      <c r="F50" s="12">
        <f t="shared" si="2"/>
        <v>0</v>
      </c>
    </row>
    <row r="51">
      <c r="A51" s="6" t="s">
        <v>84</v>
      </c>
      <c r="B51" s="8">
        <v>96.0</v>
      </c>
      <c r="C51" s="8">
        <v>0.0</v>
      </c>
      <c r="D51" s="8">
        <v>1.0</v>
      </c>
      <c r="E51" s="12">
        <v>0.0</v>
      </c>
      <c r="F51" s="12">
        <f t="shared" si="2"/>
        <v>97</v>
      </c>
    </row>
    <row r="52">
      <c r="A52" s="6" t="s">
        <v>85</v>
      </c>
      <c r="B52" s="17"/>
      <c r="C52" s="17"/>
      <c r="D52" s="17"/>
      <c r="E52" s="12"/>
      <c r="F52" s="12">
        <f t="shared" si="2"/>
        <v>0</v>
      </c>
    </row>
    <row r="53">
      <c r="A53" s="6" t="s">
        <v>86</v>
      </c>
      <c r="B53" s="17"/>
      <c r="C53" s="17"/>
      <c r="D53" s="17"/>
      <c r="E53" s="12"/>
      <c r="F53" s="12">
        <f t="shared" si="2"/>
        <v>0</v>
      </c>
    </row>
    <row r="54">
      <c r="A54" s="6" t="s">
        <v>87</v>
      </c>
      <c r="B54" s="17"/>
      <c r="C54" s="17"/>
      <c r="D54" s="17"/>
      <c r="E54" s="12"/>
      <c r="F54" s="12">
        <f t="shared" si="2"/>
        <v>0</v>
      </c>
    </row>
    <row r="55">
      <c r="A55" s="6" t="s">
        <v>88</v>
      </c>
      <c r="B55" s="8">
        <f>54.13</f>
        <v>54.13</v>
      </c>
      <c r="C55" s="8" t="s">
        <v>32</v>
      </c>
      <c r="D55" s="8">
        <v>10.3</v>
      </c>
      <c r="E55" s="8" t="s">
        <v>32</v>
      </c>
      <c r="F55" s="12">
        <f t="shared" si="2"/>
        <v>64.43</v>
      </c>
    </row>
    <row r="56">
      <c r="A56" s="6" t="s">
        <v>89</v>
      </c>
      <c r="B56" s="8">
        <v>4.0</v>
      </c>
      <c r="C56" s="8">
        <v>0.0</v>
      </c>
      <c r="D56" s="8">
        <v>1.0</v>
      </c>
      <c r="E56" s="12">
        <v>0.0</v>
      </c>
      <c r="F56" s="12">
        <f t="shared" si="2"/>
        <v>5</v>
      </c>
    </row>
    <row r="57">
      <c r="A57" s="6" t="s">
        <v>90</v>
      </c>
      <c r="B57" s="17"/>
      <c r="C57" s="17"/>
      <c r="D57" s="17"/>
      <c r="E57" s="12"/>
      <c r="F57" s="12">
        <f t="shared" si="2"/>
        <v>0</v>
      </c>
    </row>
    <row r="58">
      <c r="A58" s="6" t="s">
        <v>92</v>
      </c>
      <c r="B58" s="17"/>
      <c r="C58" s="17"/>
      <c r="D58" s="17"/>
      <c r="E58" s="12"/>
      <c r="F58" s="12">
        <f t="shared" si="2"/>
        <v>0</v>
      </c>
    </row>
    <row r="59">
      <c r="A59" s="6" t="s">
        <v>93</v>
      </c>
      <c r="B59" s="8">
        <v>2.0</v>
      </c>
      <c r="C59" s="8">
        <v>0.0</v>
      </c>
      <c r="D59" s="8">
        <v>0.0</v>
      </c>
      <c r="E59" s="12">
        <v>0.0</v>
      </c>
      <c r="F59" s="12">
        <f t="shared" si="2"/>
        <v>2</v>
      </c>
    </row>
    <row r="60">
      <c r="A60" s="6" t="s">
        <v>95</v>
      </c>
      <c r="B60" s="8">
        <v>0.0</v>
      </c>
      <c r="C60" s="8">
        <v>0.0</v>
      </c>
      <c r="D60" s="8">
        <v>0.0</v>
      </c>
      <c r="E60" s="12">
        <v>0.0</v>
      </c>
      <c r="F60" s="12">
        <f t="shared" si="2"/>
        <v>0</v>
      </c>
    </row>
    <row r="61">
      <c r="A61" s="6" t="s">
        <v>97</v>
      </c>
      <c r="B61" s="8">
        <v>0.0</v>
      </c>
      <c r="C61" s="8">
        <v>0.0</v>
      </c>
      <c r="D61" s="8">
        <v>0.0</v>
      </c>
      <c r="E61" s="12">
        <v>0.0</v>
      </c>
      <c r="F61" s="12">
        <f t="shared" si="2"/>
        <v>0</v>
      </c>
    </row>
    <row r="62">
      <c r="A62" s="6" t="s">
        <v>101</v>
      </c>
      <c r="B62" s="8">
        <v>1.0</v>
      </c>
      <c r="C62" s="8">
        <v>0.0</v>
      </c>
      <c r="D62" s="8">
        <v>0.0</v>
      </c>
      <c r="E62" s="12">
        <v>0.0</v>
      </c>
      <c r="F62" s="12">
        <f t="shared" si="2"/>
        <v>1</v>
      </c>
    </row>
    <row r="63">
      <c r="A63" s="6" t="s">
        <v>102</v>
      </c>
      <c r="B63" s="17"/>
      <c r="C63" s="17"/>
      <c r="D63" s="17"/>
      <c r="E63" s="12"/>
      <c r="F63" s="12">
        <f t="shared" si="2"/>
        <v>0</v>
      </c>
    </row>
    <row r="64">
      <c r="A64" s="14" t="s">
        <v>103</v>
      </c>
      <c r="B64" s="17">
        <f>4+2</f>
        <v>6</v>
      </c>
      <c r="C64" s="8">
        <v>38.0</v>
      </c>
      <c r="D64" s="8">
        <v>0.0</v>
      </c>
      <c r="E64" s="12">
        <v>10.0</v>
      </c>
      <c r="F64" s="12">
        <f t="shared" si="2"/>
        <v>54</v>
      </c>
    </row>
    <row r="65">
      <c r="A65" s="6" t="s">
        <v>105</v>
      </c>
      <c r="B65" s="17"/>
      <c r="C65" s="17"/>
      <c r="D65" s="17"/>
      <c r="E65" s="12"/>
      <c r="F65" s="12">
        <f t="shared" si="2"/>
        <v>0</v>
      </c>
    </row>
    <row r="66">
      <c r="A66" s="14" t="s">
        <v>106</v>
      </c>
      <c r="B66" s="8">
        <v>74.0</v>
      </c>
      <c r="C66" s="24" t="s">
        <v>111</v>
      </c>
      <c r="D66" s="24" t="s">
        <v>111</v>
      </c>
      <c r="E66" s="24" t="s">
        <v>111</v>
      </c>
      <c r="F66" s="12">
        <f t="shared" si="2"/>
        <v>74</v>
      </c>
    </row>
    <row r="67">
      <c r="A67" s="6" t="s">
        <v>109</v>
      </c>
      <c r="B67" s="17"/>
      <c r="C67" s="17"/>
      <c r="D67" s="17"/>
      <c r="E67" s="12"/>
      <c r="F67" s="12">
        <f t="shared" si="2"/>
        <v>0</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A2" s="37" t="s">
        <v>116</v>
      </c>
    </row>
    <row r="4">
      <c r="A4" s="14" t="s">
        <v>117</v>
      </c>
      <c r="B4" s="8">
        <v>1500.0</v>
      </c>
      <c r="C4" s="18">
        <v>1390.0</v>
      </c>
      <c r="D4" s="38">
        <v>1156.0</v>
      </c>
      <c r="E4" s="38">
        <v>234.0</v>
      </c>
      <c r="F4" s="38">
        <v>2574.0</v>
      </c>
      <c r="G4" s="38">
        <v>50.0</v>
      </c>
      <c r="H4" s="38">
        <v>662.0</v>
      </c>
      <c r="I4" s="24">
        <f>1+136</f>
        <v>137</v>
      </c>
      <c r="J4" s="8" t="s">
        <v>71</v>
      </c>
      <c r="K4" s="8" t="s">
        <v>71</v>
      </c>
      <c r="L4" s="8" t="s">
        <v>71</v>
      </c>
      <c r="M4" s="8" t="s">
        <v>71</v>
      </c>
      <c r="N4" s="8" t="s">
        <v>71</v>
      </c>
      <c r="O4" s="8" t="s">
        <v>71</v>
      </c>
      <c r="P4" s="21" t="s">
        <v>71</v>
      </c>
      <c r="Q4" s="22"/>
      <c r="R4" s="23">
        <f t="shared" ref="R4:R5" si="1">C4/B4</f>
        <v>0.9266666667</v>
      </c>
      <c r="S4" s="23"/>
      <c r="T4" s="23"/>
    </row>
    <row r="5">
      <c r="A5" s="14" t="s">
        <v>118</v>
      </c>
      <c r="B5" s="8">
        <v>774.0</v>
      </c>
      <c r="C5" s="18">
        <v>706.0</v>
      </c>
      <c r="D5" s="38">
        <v>336.0</v>
      </c>
      <c r="E5" s="38">
        <v>370.0</v>
      </c>
      <c r="F5" s="38">
        <v>1399.0</v>
      </c>
      <c r="G5" s="38">
        <v>5.0</v>
      </c>
      <c r="H5" s="38">
        <v>231.0</v>
      </c>
      <c r="I5" s="24">
        <v>117.0</v>
      </c>
      <c r="J5" s="8" t="s">
        <v>71</v>
      </c>
      <c r="K5" s="8" t="s">
        <v>71</v>
      </c>
      <c r="L5" s="8" t="s">
        <v>71</v>
      </c>
      <c r="M5" s="8" t="s">
        <v>71</v>
      </c>
      <c r="N5" s="8" t="s">
        <v>71</v>
      </c>
      <c r="O5" s="8" t="s">
        <v>71</v>
      </c>
      <c r="P5" s="21" t="s">
        <v>71</v>
      </c>
      <c r="Q5" s="22"/>
      <c r="R5" s="23">
        <f t="shared" si="1"/>
        <v>0.9121447028</v>
      </c>
      <c r="S5" s="23"/>
      <c r="T5" s="23"/>
    </row>
  </sheetData>
  <drawing r:id="rId1"/>
</worksheet>
</file>