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4ffdfa41c56f425d/Documents/"/>
    </mc:Choice>
  </mc:AlternateContent>
  <xr:revisionPtr revIDLastSave="0" documentId="8_{4D13E100-BD24-410F-B0F4-A7078F1A0161}" xr6:coauthVersionLast="47" xr6:coauthVersionMax="47" xr10:uidLastSave="{00000000-0000-0000-0000-000000000000}"/>
  <bookViews>
    <workbookView xWindow="-108" yWindow="-108" windowWidth="23256" windowHeight="12456" xr2:uid="{98D72BDF-AAEF-4D84-AE3B-5BF9632BB329}"/>
  </bookViews>
  <sheets>
    <sheet name="Financial"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5" i="2" l="1"/>
  <c r="F316" i="2"/>
  <c r="F317" i="2"/>
  <c r="F318" i="2"/>
  <c r="F319" i="2"/>
  <c r="F320" i="2"/>
  <c r="F321" i="2"/>
  <c r="F322" i="2"/>
  <c r="F323" i="2"/>
  <c r="F314" i="2"/>
  <c r="E454" i="2"/>
  <c r="E441" i="2"/>
  <c r="E442" i="2"/>
  <c r="E443" i="2"/>
  <c r="E444" i="2"/>
  <c r="E440" i="2"/>
  <c r="E422" i="2"/>
  <c r="F357" i="2"/>
  <c r="F358" i="2"/>
  <c r="F359" i="2"/>
  <c r="F360" i="2"/>
  <c r="F361" i="2"/>
  <c r="F362" i="2"/>
  <c r="F363" i="2"/>
  <c r="F364" i="2"/>
  <c r="F365" i="2"/>
  <c r="F356" i="2"/>
  <c r="F355" i="2"/>
  <c r="F334" i="2"/>
  <c r="F335" i="2"/>
  <c r="F336" i="2"/>
  <c r="F337" i="2"/>
  <c r="F338" i="2"/>
  <c r="F339" i="2"/>
  <c r="F340" i="2"/>
  <c r="F341" i="2"/>
  <c r="F342" i="2"/>
  <c r="F343" i="2"/>
  <c r="F333" i="2"/>
  <c r="F332" i="2"/>
  <c r="F313" i="2"/>
  <c r="D298" i="2"/>
  <c r="E266" i="2"/>
  <c r="E248" i="2"/>
  <c r="F224" i="2"/>
  <c r="E224" i="2"/>
  <c r="F222" i="2"/>
  <c r="F226" i="2" s="1"/>
  <c r="E222" i="2"/>
  <c r="E226" i="2" s="1"/>
  <c r="F220" i="2"/>
  <c r="E220" i="2"/>
  <c r="F209" i="2"/>
  <c r="E209" i="2"/>
  <c r="F207" i="2"/>
  <c r="E207" i="2"/>
  <c r="F205" i="2"/>
  <c r="E205" i="2"/>
  <c r="F191" i="2"/>
  <c r="E191" i="2"/>
  <c r="F189" i="2"/>
  <c r="E189" i="2"/>
  <c r="F173" i="2"/>
  <c r="E173" i="2"/>
  <c r="E158" i="2"/>
  <c r="E148" i="2"/>
  <c r="D136" i="2"/>
  <c r="D132" i="2"/>
  <c r="G113" i="2"/>
  <c r="D137" i="2" s="1"/>
  <c r="G114" i="2"/>
  <c r="G115" i="2"/>
  <c r="G116" i="2"/>
  <c r="G117" i="2"/>
  <c r="G118" i="2"/>
  <c r="G119" i="2"/>
  <c r="F113" i="2"/>
  <c r="F114" i="2"/>
  <c r="F115" i="2"/>
  <c r="F116" i="2"/>
  <c r="F117" i="2"/>
  <c r="F118" i="2"/>
  <c r="F119" i="2"/>
  <c r="G112" i="2"/>
  <c r="F112" i="2"/>
  <c r="D112" i="2"/>
  <c r="F107" i="2"/>
  <c r="E113" i="2" s="1"/>
  <c r="F102" i="2"/>
  <c r="E87" i="2"/>
  <c r="E93" i="2" s="1"/>
  <c r="E94" i="2" s="1"/>
  <c r="E69" i="2"/>
  <c r="E67" i="2"/>
  <c r="E42" i="2"/>
  <c r="E35" i="2"/>
  <c r="E73" i="2" l="1"/>
  <c r="E74" i="2" s="1"/>
  <c r="E112" i="2"/>
  <c r="E114" i="2"/>
  <c r="D133" i="2"/>
  <c r="H112" i="2"/>
  <c r="D113" i="2" s="1"/>
  <c r="H113" i="2" s="1"/>
  <c r="D114" i="2" s="1"/>
  <c r="H114" i="2" s="1"/>
  <c r="D115" i="2" s="1"/>
  <c r="H115" i="2" s="1"/>
  <c r="D116" i="2" s="1"/>
  <c r="H116" i="2" s="1"/>
  <c r="D117" i="2" s="1"/>
  <c r="H117" i="2" s="1"/>
  <c r="D118" i="2" s="1"/>
  <c r="H118" i="2" s="1"/>
  <c r="D119" i="2" s="1"/>
  <c r="H119" i="2" s="1"/>
  <c r="E119" i="2"/>
  <c r="E118" i="2"/>
  <c r="E116" i="2"/>
  <c r="E117" i="2"/>
  <c r="E115" i="2"/>
</calcChain>
</file>

<file path=xl/sharedStrings.xml><?xml version="1.0" encoding="utf-8"?>
<sst xmlns="http://schemas.openxmlformats.org/spreadsheetml/2006/main" count="267" uniqueCount="191">
  <si>
    <t>Price</t>
  </si>
  <si>
    <t>Interest Rate</t>
  </si>
  <si>
    <t>No.of Payments</t>
  </si>
  <si>
    <t>Payment</t>
  </si>
  <si>
    <t>PV</t>
  </si>
  <si>
    <t>Payment at end of each year</t>
  </si>
  <si>
    <t>Payment at Beginning of each year</t>
  </si>
  <si>
    <t>Rate per Annum</t>
  </si>
  <si>
    <t>Rate per Month</t>
  </si>
  <si>
    <t>Term</t>
  </si>
  <si>
    <t>No.of Monthly Payments</t>
  </si>
  <si>
    <t>Loan Amount(PV)</t>
  </si>
  <si>
    <t>FV</t>
  </si>
  <si>
    <t>type</t>
  </si>
  <si>
    <t>EMI</t>
  </si>
  <si>
    <t>Month</t>
  </si>
  <si>
    <t>Beginning Balance</t>
  </si>
  <si>
    <t>Interest</t>
  </si>
  <si>
    <t>Principal</t>
  </si>
  <si>
    <t>Ending Balance</t>
  </si>
  <si>
    <t>Interest paid between 2nd and 3rd Months</t>
  </si>
  <si>
    <t>Principal paid between 2nd and 3rd Months</t>
  </si>
  <si>
    <t>Loan Amount</t>
  </si>
  <si>
    <t>Time</t>
  </si>
  <si>
    <t>Total</t>
  </si>
  <si>
    <t>Investment 1</t>
  </si>
  <si>
    <t>Investment 2</t>
  </si>
  <si>
    <t>Cash Flows</t>
  </si>
  <si>
    <t>NPV (End Year)</t>
  </si>
  <si>
    <t>NPV (Beg. Year)</t>
  </si>
  <si>
    <t>NPV (Middle Year)</t>
  </si>
  <si>
    <t>Date</t>
  </si>
  <si>
    <t>Cash Flow</t>
  </si>
  <si>
    <t>Net Present Value</t>
  </si>
  <si>
    <t>NPV</t>
  </si>
  <si>
    <t>IRR</t>
  </si>
  <si>
    <t>Guess</t>
  </si>
  <si>
    <t>Investment</t>
  </si>
  <si>
    <t>Project A</t>
  </si>
  <si>
    <t>Project B</t>
  </si>
  <si>
    <t>Year</t>
  </si>
  <si>
    <t>XIRR</t>
  </si>
  <si>
    <t>Finance Rate</t>
  </si>
  <si>
    <t>Reinvestment Rate</t>
  </si>
  <si>
    <t>Cash flows</t>
  </si>
  <si>
    <t>Discount rate</t>
  </si>
  <si>
    <t>MIRR</t>
  </si>
  <si>
    <t>You can perform financial analysis with Excel in an easy way. Excel provides you several financial functions such as PMT, PV, NPV, XNPV, IRR, MIRR, XIRR, and so on that enable you to quickly arrive at the financial analysis results.</t>
  </si>
  <si>
    <t>In this project , you will learn where and how you can use these functions for your analysis.</t>
  </si>
  <si>
    <t>What is Annuity?</t>
  </si>
  <si>
    <t>An annuity is a series of constant cash payments made over a continuous period. For example, savings for retirement, insurance payments, home loan, mortgage, etc. In annuity functions −</t>
  </si>
  <si>
    <t>A positive number represents cash received.</t>
  </si>
  <si>
    <t>A negative number represents cash paid out.</t>
  </si>
  <si>
    <t>Present Value of a series of Future Payments</t>
  </si>
  <si>
    <t>The present value is the total amount that a series of future payments is worth now. You can calculate the present value using the Excel functions −</t>
  </si>
  <si>
    <r>
      <t>PV</t>
    </r>
    <r>
      <rPr>
        <sz val="16"/>
        <color rgb="FF000000"/>
        <rFont val="Calibri"/>
        <family val="2"/>
        <scheme val="minor"/>
      </rPr>
      <t> − Calculates the present value of an investment by using an interest rate and a series of future payments (negative values) and income (positive values). At least one of the cash flows must be positive and at least one must be negative.</t>
    </r>
  </si>
  <si>
    <r>
      <t>NPV</t>
    </r>
    <r>
      <rPr>
        <sz val="16"/>
        <color rgb="FF000000"/>
        <rFont val="Calibri"/>
        <family val="2"/>
        <scheme val="minor"/>
      </rPr>
      <t> − Calculates the net present value of an investment by using a discount rate and a series of periodic future payments (negative values) and income (positive values).</t>
    </r>
  </si>
  <si>
    <r>
      <t>XNPV</t>
    </r>
    <r>
      <rPr>
        <sz val="16"/>
        <color rgb="FF000000"/>
        <rFont val="Calibri"/>
        <family val="2"/>
        <scheme val="minor"/>
      </rPr>
      <t> − Calculates the net present value for a schedule of cash flows that is not necessarily periodic.</t>
    </r>
  </si>
  <si>
    <r>
      <t>Note that</t>
    </r>
    <r>
      <rPr>
        <sz val="16"/>
        <color rgb="FF000000"/>
        <rFont val="Calibri"/>
        <family val="2"/>
        <scheme val="minor"/>
      </rPr>
      <t> −</t>
    </r>
  </si>
  <si>
    <t>PV cash flows must be constant whereas NPV cash flows can be variable.</t>
  </si>
  <si>
    <t>PV cash flows can be either at the beginning or at the end of the period whereas NPV cash flows must be at the end of the period.</t>
  </si>
  <si>
    <t>NPV cash flows must be periodic whereas XNPV cash flows need not be periodic.</t>
  </si>
  <si>
    <t>In this section, you will understand how to work with PV. You will learn about NPV in a later section.</t>
  </si>
  <si>
    <t>Example</t>
  </si>
  <si>
    <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t>
  </si>
  <si>
    <t>You want to know which of these options is beneficial for you.</t>
  </si>
  <si>
    <t>You can use Excel function PV −</t>
  </si>
  <si>
    <t xml:space="preserve">PV (rate, nper, pmt, [fv ], [type]) </t>
  </si>
  <si>
    <t>To calculate present value with payments at the end of each year, omit type or specify 0 for type.</t>
  </si>
  <si>
    <t>To calculate present value with payments at the end of each year, specify 1 for type.</t>
  </si>
  <si>
    <t>Therefore,</t>
  </si>
  <si>
    <t>If you make the payment now, you need to pay 32,000 of present value.</t>
  </si>
  <si>
    <t>If you opt for yearly payments with payment at the end of the year, you need to pay 28, 793 of present value.</t>
  </si>
  <si>
    <t>If you opt for yearly payments with payment at the end of the year, you need to pay 32,536 of present value.</t>
  </si>
  <si>
    <t>You can clearly see that option 2 is beneficial for you.</t>
  </si>
  <si>
    <t>What is EMI?</t>
  </si>
  <si>
    <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t>
  </si>
  <si>
    <t>EMI on a Loan</t>
  </si>
  <si>
    <t>In Excel, you can calculate the EMI on a loan with the PMT function.</t>
  </si>
  <si>
    <t>Suppose, you want to take a home loan of 5000000 with an annual interest rate of 11.5% and the term of the loan for 25 years. You can find your EMI as follows −</t>
  </si>
  <si>
    <t>Calculate interest rate per month (Interest Rate per Annum/12)</t>
  </si>
  <si>
    <t>Calculate number of monthly payments (No. of years * 12)</t>
  </si>
  <si>
    <t>Use PMT function to calculate EMI</t>
  </si>
  <si>
    <t>As you observe,</t>
  </si>
  <si>
    <t>Present Value (PV) is the loan amount.</t>
  </si>
  <si>
    <t>Future Value (FV) is 0 as at the end of the term the loan amount should be 0.</t>
  </si>
  <si>
    <t>Type is 1 as the EMIs are paid at the beginning of each month.</t>
  </si>
  <si>
    <t>You will get the following results −</t>
  </si>
  <si>
    <t>Monthly Payment of Principal and Interest on a Loan</t>
  </si>
  <si>
    <t>EMI includes both-interest and a part payment of principal. As the time increases, these two components of EMI will vary, reducing the balance.</t>
  </si>
  <si>
    <t>To get</t>
  </si>
  <si>
    <t>The interest part of your monthly payments, you can use the Excel IPMT function.</t>
  </si>
  <si>
    <t>The payment of principal part of your monthly payments, you can use the Excel PPMT function.</t>
  </si>
  <si>
    <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t>
  </si>
  <si>
    <t>Follow the procedure given below.</t>
  </si>
  <si>
    <r>
      <t>Step 2</t>
    </r>
    <r>
      <rPr>
        <sz val="16"/>
        <color rgb="FF000000"/>
        <rFont val="Calibri"/>
        <family val="2"/>
        <scheme val="minor"/>
      </rPr>
      <t> − Next calculate the interest and principal parts of the EMI for the 8 months as shown below.</t>
    </r>
  </si>
  <si>
    <t>Interest and Principal paid between two Periods</t>
  </si>
  <si>
    <t>You can compute the interest and principal paid between two periods, inclusive.</t>
  </si>
  <si>
    <r>
      <t>Compute the cumulative interest paid between 2</t>
    </r>
    <r>
      <rPr>
        <vertAlign val="superscript"/>
        <sz val="16"/>
        <color rgb="FF000000"/>
        <rFont val="Calibri"/>
        <family val="2"/>
        <scheme val="minor"/>
      </rPr>
      <t>nd</t>
    </r>
    <r>
      <rPr>
        <sz val="16"/>
        <color rgb="FF000000"/>
        <rFont val="Calibri"/>
        <family val="2"/>
        <scheme val="minor"/>
      </rPr>
      <t> and 3</t>
    </r>
    <r>
      <rPr>
        <vertAlign val="superscript"/>
        <sz val="16"/>
        <color rgb="FF000000"/>
        <rFont val="Calibri"/>
        <family val="2"/>
        <scheme val="minor"/>
      </rPr>
      <t>rd</t>
    </r>
    <r>
      <rPr>
        <sz val="16"/>
        <color rgb="FF000000"/>
        <rFont val="Calibri"/>
        <family val="2"/>
        <scheme val="minor"/>
      </rPr>
      <t> months using the CUMIPMT function.</t>
    </r>
  </si>
  <si>
    <r>
      <t>Verify the result summing up the interest values for 2</t>
    </r>
    <r>
      <rPr>
        <vertAlign val="superscript"/>
        <sz val="16"/>
        <color rgb="FF000000"/>
        <rFont val="Calibri"/>
        <family val="2"/>
        <scheme val="minor"/>
      </rPr>
      <t>nd</t>
    </r>
    <r>
      <rPr>
        <sz val="16"/>
        <color rgb="FF000000"/>
        <rFont val="Calibri"/>
        <family val="2"/>
        <scheme val="minor"/>
      </rPr>
      <t> and 3</t>
    </r>
    <r>
      <rPr>
        <vertAlign val="superscript"/>
        <sz val="16"/>
        <color rgb="FF000000"/>
        <rFont val="Calibri"/>
        <family val="2"/>
        <scheme val="minor"/>
      </rPr>
      <t>rd</t>
    </r>
    <r>
      <rPr>
        <sz val="16"/>
        <color rgb="FF000000"/>
        <rFont val="Calibri"/>
        <family val="2"/>
        <scheme val="minor"/>
      </rPr>
      <t> months.</t>
    </r>
  </si>
  <si>
    <r>
      <t>Compute the cumulative principal paid between 2</t>
    </r>
    <r>
      <rPr>
        <vertAlign val="superscript"/>
        <sz val="16"/>
        <color rgb="FF000000"/>
        <rFont val="Calibri"/>
        <family val="2"/>
        <scheme val="minor"/>
      </rPr>
      <t>nd</t>
    </r>
    <r>
      <rPr>
        <sz val="16"/>
        <color rgb="FF000000"/>
        <rFont val="Calibri"/>
        <family val="2"/>
        <scheme val="minor"/>
      </rPr>
      <t> and 3</t>
    </r>
    <r>
      <rPr>
        <vertAlign val="superscript"/>
        <sz val="16"/>
        <color rgb="FF000000"/>
        <rFont val="Calibri"/>
        <family val="2"/>
        <scheme val="minor"/>
      </rPr>
      <t>rd</t>
    </r>
    <r>
      <rPr>
        <sz val="16"/>
        <color rgb="FF000000"/>
        <rFont val="Calibri"/>
        <family val="2"/>
        <scheme val="minor"/>
      </rPr>
      <t> months using the CUMPRINC function.</t>
    </r>
  </si>
  <si>
    <r>
      <t>Verify the result summing up the principal values for 2</t>
    </r>
    <r>
      <rPr>
        <vertAlign val="superscript"/>
        <sz val="16"/>
        <color rgb="FF000000"/>
        <rFont val="Calibri"/>
        <family val="2"/>
        <scheme val="minor"/>
      </rPr>
      <t>nd</t>
    </r>
    <r>
      <rPr>
        <sz val="16"/>
        <color rgb="FF000000"/>
        <rFont val="Calibri"/>
        <family val="2"/>
        <scheme val="minor"/>
      </rPr>
      <t> and 3</t>
    </r>
    <r>
      <rPr>
        <vertAlign val="superscript"/>
        <sz val="16"/>
        <color rgb="FF000000"/>
        <rFont val="Calibri"/>
        <family val="2"/>
        <scheme val="minor"/>
      </rPr>
      <t>rd</t>
    </r>
    <r>
      <rPr>
        <sz val="16"/>
        <color rgb="FF000000"/>
        <rFont val="Calibri"/>
        <family val="2"/>
        <scheme val="minor"/>
      </rPr>
      <t> months.</t>
    </r>
  </si>
  <si>
    <t>Calculating Interest Rate</t>
  </si>
  <si>
    <t>Suppose you take a loan of 100,000 and you want to pay back in 15 months with a maximum monthly payment of 12000. You might want to know the interest rate at which you have to pay.</t>
  </si>
  <si>
    <t>Find the interest rate with the Excel RATE function −</t>
  </si>
  <si>
    <t>You can see that Your calculations match with your verification results.</t>
  </si>
  <si>
    <t>Calculating Term of Loan</t>
  </si>
  <si>
    <t>Suppose you take a loan of 100,000 at the interest rate 10%. You want a maximum monthly payment of 15,000. You might want to know how long it will take for you to clear the loan.</t>
  </si>
  <si>
    <t>Find the number of payments with Excel NPER function</t>
  </si>
  <si>
    <t>Decisions on Investments</t>
  </si>
  <si>
    <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t>
  </si>
  <si>
    <r>
      <t>First, we consider the case of </t>
    </r>
    <r>
      <rPr>
        <b/>
        <sz val="18"/>
        <color rgb="FF000000"/>
        <rFont val="Calibri"/>
        <family val="2"/>
        <scheme val="minor"/>
      </rPr>
      <t>regular, periodical cash flows</t>
    </r>
    <r>
      <rPr>
        <sz val="18"/>
        <color rgb="FF000000"/>
        <rFont val="Calibri"/>
        <family val="2"/>
        <scheme val="minor"/>
      </rPr>
      <t>.</t>
    </r>
  </si>
  <si>
    <r>
      <t>The net present value of a sequence of cash flows received at different points in time in n years from now (n can be a fraction) is </t>
    </r>
    <r>
      <rPr>
        <b/>
        <sz val="18"/>
        <color rgb="FF000000"/>
        <rFont val="Calibri"/>
        <family val="2"/>
        <scheme val="minor"/>
      </rPr>
      <t>1/(1 + r)</t>
    </r>
    <r>
      <rPr>
        <b/>
        <vertAlign val="superscript"/>
        <sz val="18"/>
        <color rgb="FF000000"/>
        <rFont val="Calibri"/>
        <family val="2"/>
        <scheme val="minor"/>
      </rPr>
      <t>n</t>
    </r>
    <r>
      <rPr>
        <sz val="18"/>
        <color rgb="FF000000"/>
        <rFont val="Calibri"/>
        <family val="2"/>
        <scheme val="minor"/>
      </rPr>
      <t>, where r is the annual interest rate.</t>
    </r>
  </si>
  <si>
    <t>Consider the following two investments over a period of 3 years.</t>
  </si>
  <si>
    <t>At face value, Investment 1 looks better than Investment 2. However, you can decide on which investment is better only when you know the true worth of the investment as of today. You can use the NPV function to calculate the returns.</t>
  </si>
  <si>
    <t>The cash flows can occur</t>
  </si>
  <si>
    <t>At the end of every year.</t>
  </si>
  <si>
    <t>At the beginning of every year.</t>
  </si>
  <si>
    <t>In the middle of every year.</t>
  </si>
  <si>
    <t>NPV function assumes that the cash flows are at the end of the year. If the cash flows occur at different times then you have to take into account that particular factor along with the calculation with NPV.</t>
  </si>
  <si>
    <t>Suppose the cash flows occur at the end of the year. Then you can straight away use the NPV function.</t>
  </si>
  <si>
    <t xml:space="preserve">As you observe NPV for Investment 2 is higher than that for Investment 1. Hence, Investment 2 is a better choice. </t>
  </si>
  <si>
    <t>You got this result as cash out flows for Investment 2 are at later periods as compared to that of Investment 1.</t>
  </si>
  <si>
    <t>Cash Flows at the Beginning of the Year</t>
  </si>
  <si>
    <t xml:space="preserve">Suppose the cash flows occur at the beginning of every year. In such a case, you should not include the first cash flow in NPV calculation as it already represents the current value. </t>
  </si>
  <si>
    <t>You need to add the first cash flow to the NPV obtained from rest of the cash flows to get the net present value.</t>
  </si>
  <si>
    <t>Cash Flows in the Middle of the Year</t>
  </si>
  <si>
    <t>Suppose the cash flows occur in the middle of every year. In such a case, you need to multiply the NPV obtained from the cash flows by $\sqrt{1+r}$ to get the net present value.</t>
  </si>
  <si>
    <t>Cash Flows at Irregular Intervals</t>
  </si>
  <si>
    <t>If you want to calculate the net present value with irregular cash flows, i.e. cash flows occurring at random times, the calculation is a bit complex.</t>
  </si>
  <si>
    <t>However, in Excel, you can easily do such a calculation with XNPV function.</t>
  </si>
  <si>
    <t>Arrange your data with the dates and the cash flows.</t>
  </si>
  <si>
    <r>
      <t>Note</t>
    </r>
    <r>
      <rPr>
        <sz val="16"/>
        <color rgb="FF000000"/>
        <rFont val="Calibri"/>
        <family val="2"/>
        <scheme val="minor"/>
      </rPr>
      <t> − The first date in your data should be the earliest of all the dates. The other dates can occur in any order.</t>
    </r>
  </si>
  <si>
    <t>Use the XNPV function to calculate the net present value.</t>
  </si>
  <si>
    <r>
      <t>Suppose today’s date is 15</t>
    </r>
    <r>
      <rPr>
        <vertAlign val="superscript"/>
        <sz val="16"/>
        <color rgb="FF000000"/>
        <rFont val="Calibri"/>
        <family val="2"/>
        <scheme val="minor"/>
      </rPr>
      <t>th</t>
    </r>
    <r>
      <rPr>
        <sz val="16"/>
        <color rgb="FF000000"/>
        <rFont val="Calibri"/>
        <family val="2"/>
        <scheme val="minor"/>
      </rPr>
      <t xml:space="preserve"> March, 2015. As you observe, all the dates of cash flows are of later dates. </t>
    </r>
  </si>
  <si>
    <t>If you want to find the net present value as of today, include it in the data at the top and specify 0 for the cash flow.</t>
  </si>
  <si>
    <t>Step 1 − Calculate the EMI as follows.</t>
  </si>
  <si>
    <t>Internal Rate of Return (IRR)</t>
  </si>
  <si>
    <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t>
  </si>
  <si>
    <t>Consider the following cash flows, different interest rates and the corresponding NPV values.</t>
  </si>
  <si>
    <t xml:space="preserve">As you can observe between the values of interest rate 10% and 11%, the sign of NPV changes. </t>
  </si>
  <si>
    <t>When you fine-tune the interest rate to 10.53%, NPV is nearly 0. Hence, IRR is 10.53%.</t>
  </si>
  <si>
    <t>Determining IRR of Cash Flows for a Project</t>
  </si>
  <si>
    <t>You can calculate IRR of cash flows with Excel function IRR.</t>
  </si>
  <si>
    <t>The IRR is 10.53% as you had seen in the previous section.</t>
  </si>
  <si>
    <t>For the given cash flows, IRR may −</t>
  </si>
  <si>
    <t>. exist and unique</t>
  </si>
  <si>
    <t>. exist and multiple</t>
  </si>
  <si>
    <t>. not exist</t>
  </si>
  <si>
    <t>Unique IRR</t>
  </si>
  <si>
    <t>If IRR exists and is unique, it can be used to choose the best investment among several possibilities.</t>
  </si>
  <si>
    <t>If the first cash flow is negative, it means the investor has the money and wants to invest. Then, the higher the IRR the better, since it represents the interest rate the investor is receiving.</t>
  </si>
  <si>
    <t>If the first cash flow is positive, it means the investor needs money and is looking for a loan, the lower the IRR the better since it represents the interest rate the investor is paying.</t>
  </si>
  <si>
    <t>To find if an IRR is unique or not, vary the guess value and calculate IRR. If IRR remains constant then it is unique.</t>
  </si>
  <si>
    <t>As you observe, the IRR has a unique value for the different guess values.</t>
  </si>
  <si>
    <t>Multiple IRRs</t>
  </si>
  <si>
    <t>In certain cases, you may have multiple IRRs. Consider the following cash flows. Calculate IRR with different guess values.</t>
  </si>
  <si>
    <t>For both -9.59% and 216.09%, NPV is 0.</t>
  </si>
  <si>
    <t>No IRRs</t>
  </si>
  <si>
    <t>In certain cases, you may not have IRR. Consider the following cash flows. Calculate IRR with different guess values.</t>
  </si>
  <si>
    <t>You will get the result as #NUM for all the guess values.</t>
  </si>
  <si>
    <t>The result #NUM means that there is no IRR for the cash flows considered.</t>
  </si>
  <si>
    <t>Cash Flows Patterns and IRR</t>
  </si>
  <si>
    <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t>
  </si>
  <si>
    <t>If there is more than one sign change in the cash flows, IRR may not exist. Even if it exists, it may not be unique.</t>
  </si>
  <si>
    <t>Decisions based on IRRs</t>
  </si>
  <si>
    <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t>
  </si>
  <si>
    <t>You have already seen that NPV will enable you to make financial decisions. However, IRR and NPV will not always lead to the same decision when projects are mutually exclusive.</t>
  </si>
  <si>
    <r>
      <t>Mutually exclusive projects</t>
    </r>
    <r>
      <rPr>
        <sz val="16"/>
        <color rgb="FF000000"/>
        <rFont val="Calibri"/>
        <family val="2"/>
        <scheme val="minor"/>
      </rPr>
      <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t>
    </r>
  </si>
  <si>
    <t>This type of conflict between NPV and IRR may arise because of one of the following reasons −</t>
  </si>
  <si>
    <t>The projects are of greatly different sizes, or</t>
  </si>
  <si>
    <t>The timing of the cash flows are different.</t>
  </si>
  <si>
    <t>Projects of significant size difference</t>
  </si>
  <si>
    <t>If you want to make a decision by IRR, project A yields a return of 100 and Project B a return of 50. Hence, investment on project A looks profitable. However, this is a wrong decision because of the difference in the scale of projects.</t>
  </si>
  <si>
    <t>Consider −</t>
  </si>
  <si>
    <t>You have 1000 to invest.</t>
  </si>
  <si>
    <t>If you invest entire 1000 on project A, you get a return of 100.</t>
  </si>
  <si>
    <t>If you invest 100 on project B, you will still have 900 in your hand that you can invest on another project, say project C. Suppose you get a return of 20% on project C, then the total return on project B and project C is 230, which is way ahead in profitability.</t>
  </si>
  <si>
    <t>Thus, NPV is a better way for decision making in such cases.</t>
  </si>
  <si>
    <t>Projects with different cash flows timings</t>
  </si>
  <si>
    <t>Again, if you consider IRR to decide, project B would be the choice. However, project A has a higher NPV and is an ideal choice.</t>
  </si>
  <si>
    <t>IRR of Irregularly Spaced Cash Flows (XIRR)</t>
  </si>
  <si>
    <t>Your cash flows may sometimes be irregularly spaced. In such a case, you cannot use IRR as IRR requires equally spaced time intervals. You can use XIRR instead, which takes into account the dates of the cash flows along with the cash flows.</t>
  </si>
  <si>
    <t>The Internal Rate of Return that results in is 26.42%</t>
  </si>
  <si>
    <t>Modified IRR (MIRR)</t>
  </si>
  <si>
    <t>Consider a case when your finance rate is different from your reinvestment rate. If you calculate Internal Rate of Return with IRR, it assumes same rate for both finance and reinvestment. Further, you might also get multiple IRRs.</t>
  </si>
  <si>
    <t>For example, consider the cash flows given below −</t>
  </si>
  <si>
    <t xml:space="preserve">As you observe, NPV is 0 more than once, resulting in multiple IRRs. </t>
  </si>
  <si>
    <t>Further, reinvestment rate is not taken into account. In such cases, you can use modified IRR (MIRR).</t>
  </si>
  <si>
    <t>You will get a result of 7% as shown below −</t>
  </si>
  <si>
    <t>Excel Data Financial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</si>
</sst>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43" formatCode="_ * #,##0.00_ ;_ * \-#,##0.00_ ;_ * &quot;-&quot;??_ ;_ @_ "/>
    <numFmt numFmtId="164" formatCode="_-[$$-409]* #,##0.00_ ;_-[$$-409]* \-#,##0.00\ ;_-[$$-409]* &quot;-&quot;??_ ;_-@_ "/>
    <numFmt numFmtId="177" formatCode="_ * #,##0_ ;_ * \-#,##0_ ;_ * &quot;-&quot;??_ ;_ @_ "/>
  </numFmts>
  <fonts count="22" x14ac:knownFonts="1">
    <font>
      <sz val="11"/>
      <color theme="1"/>
      <name val="Calibri"/>
      <family val="2"/>
      <scheme val="minor"/>
    </font>
    <font>
      <sz val="11"/>
      <color theme="1"/>
      <name val="Calibri"/>
      <family val="2"/>
      <scheme val="minor"/>
    </font>
    <font>
      <u/>
      <sz val="11"/>
      <color theme="1"/>
      <name val="Calibri"/>
      <family val="2"/>
      <scheme val="minor"/>
    </font>
    <font>
      <sz val="16"/>
      <color rgb="FF000000"/>
      <name val="Calibri"/>
      <family val="2"/>
      <scheme val="minor"/>
    </font>
    <font>
      <b/>
      <sz val="20"/>
      <color rgb="FF000000"/>
      <name val="Calibri"/>
      <family val="2"/>
      <scheme val="minor"/>
    </font>
    <font>
      <b/>
      <sz val="16"/>
      <color rgb="FF000000"/>
      <name val="Calibri"/>
      <family val="2"/>
      <scheme val="minor"/>
    </font>
    <font>
      <sz val="14"/>
      <color theme="1"/>
      <name val="Calibri"/>
      <family val="2"/>
      <scheme val="minor"/>
    </font>
    <font>
      <sz val="16"/>
      <color theme="1"/>
      <name val="Calibri"/>
      <family val="2"/>
      <scheme val="minor"/>
    </font>
    <font>
      <b/>
      <sz val="28"/>
      <color rgb="FF000000"/>
      <name val="Calibri"/>
      <family val="2"/>
      <scheme val="minor"/>
    </font>
    <font>
      <sz val="14"/>
      <color rgb="FF000000"/>
      <name val="Calibri"/>
      <family val="2"/>
      <scheme val="minor"/>
    </font>
    <font>
      <b/>
      <sz val="11"/>
      <color rgb="FF000000"/>
      <name val="Calibri"/>
      <family val="2"/>
      <scheme val="minor"/>
    </font>
    <font>
      <vertAlign val="superscript"/>
      <sz val="16"/>
      <color rgb="FF000000"/>
      <name val="Calibri"/>
      <family val="2"/>
      <scheme val="minor"/>
    </font>
    <font>
      <sz val="18"/>
      <color rgb="FF000000"/>
      <name val="Calibri"/>
      <family val="2"/>
      <scheme val="minor"/>
    </font>
    <font>
      <b/>
      <sz val="18"/>
      <color rgb="FF000000"/>
      <name val="Calibri"/>
      <family val="2"/>
      <scheme val="minor"/>
    </font>
    <font>
      <b/>
      <vertAlign val="superscript"/>
      <sz val="18"/>
      <color rgb="FF000000"/>
      <name val="Calibri"/>
      <family val="2"/>
      <scheme val="minor"/>
    </font>
    <font>
      <sz val="16"/>
      <color rgb="FF000000"/>
      <name val="Nunito"/>
    </font>
    <font>
      <sz val="16"/>
      <color rgb="FF000000"/>
      <name val="Arial"/>
      <family val="2"/>
    </font>
    <font>
      <sz val="12"/>
      <color rgb="FF000000"/>
      <name val="Arial"/>
      <family val="2"/>
    </font>
    <font>
      <b/>
      <sz val="14"/>
      <color theme="1"/>
      <name val="Calibri"/>
      <family val="2"/>
      <scheme val="minor"/>
    </font>
    <font>
      <b/>
      <sz val="14"/>
      <color rgb="FF000000"/>
      <name val="Calibri"/>
      <family val="2"/>
      <scheme val="minor"/>
    </font>
    <font>
      <b/>
      <sz val="16"/>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7" tint="0.39997558519241921"/>
        <bgColor indexed="64"/>
      </patternFill>
    </fill>
  </fills>
  <borders count="11">
    <border>
      <left/>
      <right/>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right style="thick">
        <color theme="0"/>
      </right>
      <top style="thick">
        <color theme="0"/>
      </top>
      <bottom/>
      <diagonal/>
    </border>
    <border>
      <left style="thick">
        <color theme="0"/>
      </left>
      <right/>
      <top/>
      <bottom style="thick">
        <color theme="0"/>
      </bottom>
      <diagonal/>
    </border>
    <border>
      <left/>
      <right style="thick">
        <color theme="0"/>
      </right>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right/>
      <top style="thick">
        <color theme="0"/>
      </top>
      <bottom/>
      <diagonal/>
    </border>
    <border>
      <left/>
      <right/>
      <top/>
      <bottom style="thick">
        <color theme="0"/>
      </bottom>
      <diagonal/>
    </border>
    <border>
      <left/>
      <right/>
      <top style="thick">
        <color theme="0"/>
      </top>
      <bottom style="thick">
        <color theme="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1">
    <xf numFmtId="0" fontId="0" fillId="0" borderId="0" xfId="0"/>
    <xf numFmtId="0" fontId="0" fillId="2" borderId="0" xfId="0" applyFill="1"/>
    <xf numFmtId="0" fontId="3" fillId="2" borderId="0" xfId="0" applyFont="1" applyFill="1"/>
    <xf numFmtId="0" fontId="4" fillId="2" borderId="0" xfId="0" applyFont="1" applyFill="1"/>
    <xf numFmtId="0" fontId="5" fillId="2" borderId="0" xfId="0" applyFont="1" applyFill="1"/>
    <xf numFmtId="0" fontId="3" fillId="2" borderId="0" xfId="0" applyFont="1" applyFill="1" applyAlignment="1"/>
    <xf numFmtId="0" fontId="8" fillId="2" borderId="0" xfId="0" applyFont="1" applyFill="1"/>
    <xf numFmtId="0" fontId="9" fillId="2" borderId="0" xfId="0" applyFont="1" applyFill="1"/>
    <xf numFmtId="0" fontId="10" fillId="2" borderId="0" xfId="0" applyFont="1" applyFill="1"/>
    <xf numFmtId="0" fontId="6" fillId="4" borderId="1" xfId="0" applyFont="1" applyFill="1" applyBorder="1"/>
    <xf numFmtId="2" fontId="6" fillId="4" borderId="1" xfId="0" applyNumberFormat="1" applyFont="1" applyFill="1" applyBorder="1"/>
    <xf numFmtId="43" fontId="6" fillId="4" borderId="1" xfId="1" applyFont="1" applyFill="1" applyBorder="1"/>
    <xf numFmtId="8" fontId="6" fillId="4" borderId="1" xfId="1" applyNumberFormat="1" applyFont="1" applyFill="1" applyBorder="1"/>
    <xf numFmtId="2" fontId="6" fillId="4" borderId="1" xfId="1" applyNumberFormat="1" applyFont="1" applyFill="1" applyBorder="1"/>
    <xf numFmtId="0" fontId="6" fillId="4" borderId="1" xfId="0" applyFont="1" applyFill="1" applyBorder="1" applyAlignment="1"/>
    <xf numFmtId="0" fontId="12" fillId="2" borderId="0" xfId="0" applyFont="1" applyFill="1"/>
    <xf numFmtId="0" fontId="13" fillId="2" borderId="0" xfId="0" applyFont="1" applyFill="1"/>
    <xf numFmtId="0" fontId="15" fillId="2" borderId="0" xfId="0" applyFont="1" applyFill="1"/>
    <xf numFmtId="0" fontId="0" fillId="4" borderId="1" xfId="0" applyFill="1" applyBorder="1"/>
    <xf numFmtId="1" fontId="0" fillId="4" borderId="1" xfId="0" applyNumberFormat="1" applyFill="1" applyBorder="1"/>
    <xf numFmtId="14" fontId="0" fillId="4" borderId="1" xfId="0" applyNumberFormat="1" applyFill="1" applyBorder="1"/>
    <xf numFmtId="0" fontId="16" fillId="2" borderId="0" xfId="0" applyFont="1" applyFill="1" applyAlignment="1">
      <alignment horizontal="left" vertical="center"/>
    </xf>
    <xf numFmtId="0" fontId="17" fillId="2" borderId="0" xfId="0" applyFont="1" applyFill="1"/>
    <xf numFmtId="0" fontId="0" fillId="2" borderId="0" xfId="0" applyFill="1" applyBorder="1" applyAlignment="1"/>
    <xf numFmtId="0" fontId="0" fillId="3" borderId="6" xfId="0" applyFill="1" applyBorder="1" applyAlignment="1">
      <alignment horizontal="center"/>
    </xf>
    <xf numFmtId="0" fontId="0" fillId="3" borderId="7" xfId="0" applyFill="1" applyBorder="1" applyAlignment="1">
      <alignment horizontal="center"/>
    </xf>
    <xf numFmtId="0" fontId="7" fillId="3" borderId="1" xfId="0" applyFont="1" applyFill="1" applyBorder="1"/>
    <xf numFmtId="0" fontId="20" fillId="3" borderId="1" xfId="0" applyFont="1" applyFill="1" applyBorder="1"/>
    <xf numFmtId="0" fontId="19" fillId="2" borderId="0" xfId="0" applyFont="1" applyFill="1"/>
    <xf numFmtId="9" fontId="6" fillId="4" borderId="1" xfId="2" applyFont="1" applyFill="1" applyBorder="1"/>
    <xf numFmtId="0" fontId="7" fillId="3" borderId="6" xfId="0" applyFont="1" applyFill="1" applyBorder="1"/>
    <xf numFmtId="9" fontId="6" fillId="4" borderId="1" xfId="0" applyNumberFormat="1" applyFont="1" applyFill="1" applyBorder="1"/>
    <xf numFmtId="0" fontId="6" fillId="4" borderId="6" xfId="0" applyFont="1" applyFill="1" applyBorder="1"/>
    <xf numFmtId="2" fontId="6" fillId="4" borderId="1" xfId="2" applyNumberFormat="1" applyFont="1" applyFill="1" applyBorder="1"/>
    <xf numFmtId="10" fontId="6" fillId="4" borderId="1" xfId="0" applyNumberFormat="1" applyFont="1" applyFill="1" applyBorder="1"/>
    <xf numFmtId="0" fontId="18" fillId="4" borderId="1" xfId="0" applyFont="1" applyFill="1" applyBorder="1"/>
    <xf numFmtId="8" fontId="18" fillId="4" borderId="1" xfId="0" applyNumberFormat="1" applyFont="1" applyFill="1" applyBorder="1"/>
    <xf numFmtId="0" fontId="0" fillId="5" borderId="1" xfId="0" applyFill="1" applyBorder="1" applyAlignment="1">
      <alignment horizontal="center"/>
    </xf>
    <xf numFmtId="0" fontId="18" fillId="2" borderId="0" xfId="0" applyFont="1" applyFill="1"/>
    <xf numFmtId="14" fontId="6" fillId="4" borderId="1" xfId="0" applyNumberFormat="1" applyFont="1" applyFill="1" applyBorder="1"/>
    <xf numFmtId="0" fontId="2" fillId="5" borderId="1" xfId="0" applyFont="1" applyFill="1" applyBorder="1" applyAlignment="1">
      <alignment horizontal="center"/>
    </xf>
    <xf numFmtId="0" fontId="7" fillId="3" borderId="1" xfId="0" applyFont="1" applyFill="1" applyBorder="1" applyAlignment="1">
      <alignment horizontal="center"/>
    </xf>
    <xf numFmtId="0" fontId="7" fillId="3" borderId="6" xfId="0" applyFont="1" applyFill="1" applyBorder="1" applyAlignment="1">
      <alignment horizontal="center"/>
    </xf>
    <xf numFmtId="0" fontId="7" fillId="3" borderId="7" xfId="0" applyFont="1" applyFill="1" applyBorder="1" applyAlignment="1">
      <alignment horizontal="center"/>
    </xf>
    <xf numFmtId="0" fontId="18" fillId="4" borderId="6" xfId="0" applyFont="1" applyFill="1" applyBorder="1" applyAlignment="1">
      <alignment horizontal="center"/>
    </xf>
    <xf numFmtId="0" fontId="18" fillId="4" borderId="7" xfId="0" applyFont="1" applyFill="1" applyBorder="1" applyAlignment="1">
      <alignment horizontal="center"/>
    </xf>
    <xf numFmtId="0" fontId="18" fillId="6" borderId="1" xfId="0" applyFont="1" applyFill="1" applyBorder="1"/>
    <xf numFmtId="9" fontId="18" fillId="6" borderId="1" xfId="2" applyFont="1" applyFill="1" applyBorder="1"/>
    <xf numFmtId="10" fontId="18" fillId="6" borderId="1" xfId="2" applyNumberFormat="1" applyFont="1" applyFill="1" applyBorder="1"/>
    <xf numFmtId="2" fontId="18" fillId="6" borderId="1" xfId="0" applyNumberFormat="1" applyFont="1" applyFill="1" applyBorder="1"/>
    <xf numFmtId="9" fontId="18" fillId="6" borderId="1" xfId="2" applyNumberFormat="1" applyFont="1" applyFill="1" applyBorder="1"/>
    <xf numFmtId="43" fontId="18" fillId="6" borderId="1" xfId="1" applyFont="1" applyFill="1" applyBorder="1"/>
    <xf numFmtId="177" fontId="18" fillId="6" borderId="1" xfId="1" applyNumberFormat="1" applyFont="1" applyFill="1" applyBorder="1"/>
    <xf numFmtId="1" fontId="6" fillId="4" borderId="1" xfId="1" applyNumberFormat="1" applyFont="1" applyFill="1" applyBorder="1" applyAlignment="1">
      <alignment horizontal="right" vertical="center"/>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5" xfId="0" applyFont="1" applyFill="1" applyBorder="1" applyAlignment="1">
      <alignment horizontal="center" vertical="center"/>
    </xf>
    <xf numFmtId="2" fontId="18" fillId="6" borderId="1" xfId="0" applyNumberFormat="1" applyFont="1" applyFill="1" applyBorder="1" applyAlignment="1">
      <alignment horizontal="center"/>
    </xf>
    <xf numFmtId="0" fontId="6" fillId="4" borderId="1" xfId="0" applyFont="1" applyFill="1" applyBorder="1" applyAlignment="1">
      <alignment horizontal="center"/>
    </xf>
    <xf numFmtId="0" fontId="6" fillId="4" borderId="6" xfId="0" applyFont="1" applyFill="1" applyBorder="1" applyAlignment="1">
      <alignment horizontal="center"/>
    </xf>
    <xf numFmtId="0" fontId="6" fillId="4" borderId="10" xfId="0" applyFont="1" applyFill="1" applyBorder="1" applyAlignment="1">
      <alignment horizontal="center"/>
    </xf>
    <xf numFmtId="0" fontId="6" fillId="4" borderId="7" xfId="0" applyFont="1" applyFill="1" applyBorder="1" applyAlignment="1">
      <alignment horizontal="center"/>
    </xf>
    <xf numFmtId="0" fontId="6" fillId="3" borderId="1" xfId="0" applyFont="1" applyFill="1" applyBorder="1"/>
    <xf numFmtId="0" fontId="7" fillId="3" borderId="1" xfId="0" applyFont="1" applyFill="1" applyBorder="1" applyAlignment="1">
      <alignment wrapText="1"/>
    </xf>
    <xf numFmtId="164" fontId="18" fillId="6" borderId="1" xfId="1" applyNumberFormat="1" applyFont="1" applyFill="1" applyBorder="1"/>
    <xf numFmtId="0" fontId="6" fillId="5" borderId="1" xfId="0" applyFont="1" applyFill="1" applyBorder="1" applyAlignment="1">
      <alignment horizontal="center"/>
    </xf>
    <xf numFmtId="8" fontId="6" fillId="6" borderId="1" xfId="0" applyNumberFormat="1" applyFont="1" applyFill="1" applyBorder="1"/>
    <xf numFmtId="0" fontId="21" fillId="3" borderId="0" xfId="0" applyFont="1" applyFill="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01FF-67B4-4A60-8C01-D25D6F0576E0}">
  <dimension ref="B1:AT679"/>
  <sheetViews>
    <sheetView showGridLines="0" tabSelected="1" workbookViewId="0">
      <selection activeCell="E13" sqref="E13"/>
    </sheetView>
  </sheetViews>
  <sheetFormatPr defaultRowHeight="14.4" x14ac:dyDescent="0.3"/>
  <cols>
    <col min="3" max="3" width="10.5546875" customWidth="1"/>
    <col min="4" max="4" width="33" customWidth="1"/>
    <col min="5" max="5" width="30.21875" customWidth="1"/>
    <col min="6" max="6" width="17.6640625" customWidth="1"/>
    <col min="7" max="7" width="15.88671875" customWidth="1"/>
    <col min="8" max="8" width="20.6640625" customWidth="1"/>
  </cols>
  <sheetData>
    <row r="1" spans="2:46" x14ac:dyDescent="0.3">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row>
    <row r="2" spans="2:46" x14ac:dyDescent="0.3">
      <c r="B2" s="1"/>
      <c r="C2" s="1"/>
      <c r="D2" s="1"/>
      <c r="E2" s="70" t="s">
        <v>190</v>
      </c>
      <c r="F2" s="70"/>
      <c r="G2" s="70"/>
      <c r="H2" s="70"/>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row>
    <row r="3" spans="2:46" x14ac:dyDescent="0.3">
      <c r="B3" s="1"/>
      <c r="C3" s="1"/>
      <c r="D3" s="1"/>
      <c r="E3" s="70"/>
      <c r="F3" s="70"/>
      <c r="G3" s="70"/>
      <c r="H3" s="70"/>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row>
    <row r="4" spans="2:46"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row>
    <row r="5" spans="2:46" x14ac:dyDescent="0.3">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row>
    <row r="6" spans="2:46" ht="21" x14ac:dyDescent="0.4">
      <c r="B6" s="2" t="s">
        <v>47</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row>
    <row r="7" spans="2:46" ht="21" x14ac:dyDescent="0.4">
      <c r="B7" s="2" t="s">
        <v>48</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row>
    <row r="8" spans="2:46" ht="25.8" x14ac:dyDescent="0.5">
      <c r="B8" s="3" t="s">
        <v>49</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row>
    <row r="9" spans="2:46" ht="21" x14ac:dyDescent="0.4">
      <c r="B9" s="2" t="s">
        <v>50</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row>
    <row r="10" spans="2:46" ht="21" x14ac:dyDescent="0.4">
      <c r="B10" s="2" t="s">
        <v>51</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row>
    <row r="11" spans="2:46" ht="21" x14ac:dyDescent="0.4">
      <c r="B11" s="2" t="s">
        <v>52</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row>
    <row r="12" spans="2:46" ht="21" x14ac:dyDescent="0.4">
      <c r="B12" s="2" t="s">
        <v>53</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row>
    <row r="13" spans="2:46" ht="21" x14ac:dyDescent="0.4">
      <c r="B13" s="2" t="s">
        <v>54</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row>
    <row r="14" spans="2:46" ht="21" x14ac:dyDescent="0.4">
      <c r="B14" s="4" t="s">
        <v>55</v>
      </c>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row>
    <row r="15" spans="2:46" ht="21" x14ac:dyDescent="0.4">
      <c r="B15" s="4" t="s">
        <v>56</v>
      </c>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row>
    <row r="16" spans="2:46" ht="21" x14ac:dyDescent="0.4">
      <c r="B16" s="4" t="s">
        <v>57</v>
      </c>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row>
    <row r="17" spans="2:46" ht="21" x14ac:dyDescent="0.4">
      <c r="B17" s="4" t="s">
        <v>58</v>
      </c>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row>
    <row r="18" spans="2:46" ht="21" x14ac:dyDescent="0.4">
      <c r="B18" s="2" t="s">
        <v>59</v>
      </c>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row>
    <row r="19" spans="2:46" ht="21" x14ac:dyDescent="0.4">
      <c r="B19" s="2" t="s">
        <v>60</v>
      </c>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row>
    <row r="20" spans="2:46" ht="21" x14ac:dyDescent="0.4">
      <c r="B20" s="2" t="s">
        <v>61</v>
      </c>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row>
    <row r="21" spans="2:46" ht="21" x14ac:dyDescent="0.4">
      <c r="B21" s="2" t="s">
        <v>62</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row>
    <row r="22" spans="2:46" ht="21" x14ac:dyDescent="0.4">
      <c r="B22" s="2" t="s">
        <v>63</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row>
    <row r="23" spans="2:46" ht="21" x14ac:dyDescent="0.4">
      <c r="B23" s="5" t="s">
        <v>64</v>
      </c>
      <c r="C23" s="5"/>
      <c r="D23" s="5"/>
      <c r="E23" s="5"/>
      <c r="F23" s="5"/>
      <c r="G23" s="5"/>
      <c r="H23" s="5"/>
      <c r="I23" s="5"/>
      <c r="J23" s="5"/>
      <c r="K23" s="5"/>
      <c r="L23" s="5"/>
      <c r="M23" s="5"/>
      <c r="N23" s="5"/>
      <c r="O23" s="5"/>
      <c r="P23" s="5"/>
      <c r="Q23" s="5"/>
      <c r="R23" s="5"/>
      <c r="S23" s="5"/>
      <c r="T23" s="5"/>
      <c r="U23" s="5"/>
      <c r="V23" s="5"/>
      <c r="W23" s="5"/>
      <c r="X23" s="5"/>
      <c r="Y23" s="1"/>
      <c r="Z23" s="1"/>
      <c r="AA23" s="1"/>
      <c r="AB23" s="1"/>
      <c r="AC23" s="1"/>
      <c r="AD23" s="1"/>
      <c r="AE23" s="1"/>
      <c r="AF23" s="1"/>
      <c r="AG23" s="1"/>
      <c r="AH23" s="1"/>
      <c r="AI23" s="1"/>
      <c r="AJ23" s="1"/>
      <c r="AK23" s="1"/>
      <c r="AL23" s="1"/>
      <c r="AM23" s="1"/>
      <c r="AN23" s="1"/>
      <c r="AO23" s="1"/>
      <c r="AP23" s="1"/>
      <c r="AQ23" s="1"/>
      <c r="AR23" s="1"/>
      <c r="AS23" s="1"/>
      <c r="AT23" s="1"/>
    </row>
    <row r="24" spans="2:46" ht="21" x14ac:dyDescent="0.4">
      <c r="B24" s="2" t="s">
        <v>65</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row>
    <row r="25" spans="2:46" ht="21" x14ac:dyDescent="0.4">
      <c r="B25" s="2" t="s">
        <v>66</v>
      </c>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row>
    <row r="26" spans="2:46" ht="21" x14ac:dyDescent="0.4">
      <c r="B26" s="4" t="s">
        <v>67</v>
      </c>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row>
    <row r="27" spans="2:46" ht="21" x14ac:dyDescent="0.4">
      <c r="B27" s="2" t="s">
        <v>68</v>
      </c>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row>
    <row r="28" spans="2:46" ht="21" x14ac:dyDescent="0.4">
      <c r="B28" s="2" t="s">
        <v>69</v>
      </c>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row>
    <row r="29" spans="2:46" ht="15" thickBot="1" x14ac:dyDescent="0.35">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row>
    <row r="30" spans="2:46" ht="19.2" thickTop="1" thickBot="1" x14ac:dyDescent="0.4">
      <c r="B30" s="1"/>
      <c r="C30" s="1"/>
      <c r="D30" s="9" t="s">
        <v>0</v>
      </c>
      <c r="E30" s="9">
        <v>3200</v>
      </c>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row>
    <row r="31" spans="2:46" ht="19.2" thickTop="1" thickBot="1" x14ac:dyDescent="0.4">
      <c r="B31" s="1"/>
      <c r="C31" s="1"/>
      <c r="D31" s="9" t="s">
        <v>1</v>
      </c>
      <c r="E31" s="9">
        <v>0.13</v>
      </c>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row>
    <row r="32" spans="2:46" ht="19.2" thickTop="1" thickBot="1" x14ac:dyDescent="0.4">
      <c r="B32" s="1"/>
      <c r="C32" s="1"/>
      <c r="D32" s="9" t="s">
        <v>2</v>
      </c>
      <c r="E32" s="9">
        <v>8</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row>
    <row r="33" spans="2:46" ht="19.2" thickTop="1" thickBot="1" x14ac:dyDescent="0.4">
      <c r="B33" s="1"/>
      <c r="C33" s="1"/>
      <c r="D33" s="9" t="s">
        <v>3</v>
      </c>
      <c r="E33" s="9">
        <v>-6000</v>
      </c>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row>
    <row r="34" spans="2:46" ht="22.2" thickTop="1" thickBot="1" x14ac:dyDescent="0.45">
      <c r="B34" s="1"/>
      <c r="C34" s="1"/>
      <c r="D34" s="41" t="s">
        <v>5</v>
      </c>
      <c r="E34" s="4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row>
    <row r="35" spans="2:46" ht="19.2" thickTop="1" thickBot="1" x14ac:dyDescent="0.4">
      <c r="B35" s="1"/>
      <c r="C35" s="1"/>
      <c r="D35" s="65" t="s">
        <v>4</v>
      </c>
      <c r="E35" s="69">
        <f>PV(E31,E32,E33)</f>
        <v>28792.621766665405</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row>
    <row r="36" spans="2:46" ht="19.2" thickTop="1" thickBot="1" x14ac:dyDescent="0.4">
      <c r="B36" s="1"/>
      <c r="C36" s="1"/>
      <c r="D36" s="14"/>
      <c r="E36" s="14"/>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row>
    <row r="37" spans="2:46" ht="19.2" thickTop="1" thickBot="1" x14ac:dyDescent="0.4">
      <c r="B37" s="1"/>
      <c r="C37" s="1"/>
      <c r="D37" s="9" t="s">
        <v>0</v>
      </c>
      <c r="E37" s="9">
        <v>3200</v>
      </c>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row>
    <row r="38" spans="2:46" ht="19.2" thickTop="1" thickBot="1" x14ac:dyDescent="0.4">
      <c r="B38" s="1"/>
      <c r="C38" s="1"/>
      <c r="D38" s="9" t="s">
        <v>1</v>
      </c>
      <c r="E38" s="9">
        <v>0.13</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row>
    <row r="39" spans="2:46" ht="19.2" thickTop="1" thickBot="1" x14ac:dyDescent="0.4">
      <c r="B39" s="1"/>
      <c r="C39" s="1"/>
      <c r="D39" s="9" t="s">
        <v>2</v>
      </c>
      <c r="E39" s="9">
        <v>8</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row>
    <row r="40" spans="2:46" ht="19.2" thickTop="1" thickBot="1" x14ac:dyDescent="0.4">
      <c r="B40" s="1"/>
      <c r="C40" s="1"/>
      <c r="D40" s="9" t="s">
        <v>3</v>
      </c>
      <c r="E40" s="9">
        <v>-6000</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row>
    <row r="41" spans="2:46" ht="22.2" thickTop="1" thickBot="1" x14ac:dyDescent="0.45">
      <c r="B41" s="1"/>
      <c r="C41" s="1"/>
      <c r="D41" s="41" t="s">
        <v>6</v>
      </c>
      <c r="E41" s="4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row>
    <row r="42" spans="2:46" ht="19.2" thickTop="1" thickBot="1" x14ac:dyDescent="0.4">
      <c r="B42" s="1"/>
      <c r="C42" s="1"/>
      <c r="D42" s="65" t="s">
        <v>4</v>
      </c>
      <c r="E42" s="69">
        <f>PV(E38,E39,E40,,1)</f>
        <v>32535.662596331898</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row>
    <row r="43" spans="2:46" ht="15" thickTop="1" x14ac:dyDescent="0.3">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row>
    <row r="44" spans="2:46" ht="21" x14ac:dyDescent="0.4">
      <c r="B44" s="2" t="s">
        <v>70</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row>
    <row r="45" spans="2:46" ht="21" x14ac:dyDescent="0.4">
      <c r="B45" s="2" t="s">
        <v>71</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row>
    <row r="46" spans="2:46" ht="21" x14ac:dyDescent="0.4">
      <c r="B46" s="2" t="s">
        <v>72</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row>
    <row r="47" spans="2:46" ht="21" x14ac:dyDescent="0.4">
      <c r="B47" s="2" t="s">
        <v>73</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row>
    <row r="48" spans="2:46" ht="21" x14ac:dyDescent="0.4">
      <c r="B48" s="2" t="s">
        <v>74</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row>
    <row r="49" spans="2:46" x14ac:dyDescent="0.3">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row>
    <row r="50" spans="2:46" ht="36.6" x14ac:dyDescent="0.7">
      <c r="B50" s="6" t="s">
        <v>75</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row>
    <row r="51" spans="2:46" ht="18" x14ac:dyDescent="0.35">
      <c r="B51" s="7" t="s">
        <v>76</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row>
    <row r="52" spans="2:46" ht="21" x14ac:dyDescent="0.4">
      <c r="B52" s="2" t="s">
        <v>77</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row>
    <row r="53" spans="2:46" ht="21" x14ac:dyDescent="0.4">
      <c r="B53" s="2" t="s">
        <v>78</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row>
    <row r="54" spans="2:46" ht="21" x14ac:dyDescent="0.4">
      <c r="B54" s="2" t="s">
        <v>79</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row>
    <row r="55" spans="2:46" ht="21" x14ac:dyDescent="0.4">
      <c r="B55" s="2" t="s">
        <v>80</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row>
    <row r="56" spans="2:46" ht="21" x14ac:dyDescent="0.4">
      <c r="B56" s="2" t="s">
        <v>81</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row>
    <row r="57" spans="2:46" ht="21" x14ac:dyDescent="0.4">
      <c r="B57" s="2" t="s">
        <v>82</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row>
    <row r="58" spans="2:46" x14ac:dyDescent="0.3">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row>
    <row r="59" spans="2:46" ht="21" x14ac:dyDescent="0.4">
      <c r="B59" s="2" t="s">
        <v>83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row>
    <row r="60" spans="2:46" ht="21" x14ac:dyDescent="0.4">
      <c r="B60" s="2" t="s">
        <v>84</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row>
    <row r="61" spans="2:46" ht="21" x14ac:dyDescent="0.4">
      <c r="B61" s="2" t="s">
        <v>85</v>
      </c>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row>
    <row r="62" spans="2:46" ht="21" x14ac:dyDescent="0.4">
      <c r="B62" s="2" t="s">
        <v>86</v>
      </c>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row>
    <row r="63" spans="2:46" ht="21" x14ac:dyDescent="0.4">
      <c r="B63" s="2" t="s">
        <v>87</v>
      </c>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row>
    <row r="64" spans="2:46" x14ac:dyDescent="0.3">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row>
    <row r="65" spans="2:46" ht="15" thickBot="1" x14ac:dyDescent="0.35">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row>
    <row r="66" spans="2:46" ht="22.2" thickTop="1" thickBot="1" x14ac:dyDescent="0.45">
      <c r="B66" s="1"/>
      <c r="C66" s="1"/>
      <c r="D66" s="26" t="s">
        <v>7</v>
      </c>
      <c r="E66" s="9">
        <v>0.12</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row>
    <row r="67" spans="2:46" ht="22.2" thickTop="1" thickBot="1" x14ac:dyDescent="0.45">
      <c r="B67" s="1"/>
      <c r="C67" s="1"/>
      <c r="D67" s="26" t="s">
        <v>8</v>
      </c>
      <c r="E67" s="49">
        <f>E66/12</f>
        <v>0.01</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row>
    <row r="68" spans="2:46" ht="22.2" thickTop="1" thickBot="1" x14ac:dyDescent="0.45">
      <c r="B68" s="1"/>
      <c r="C68" s="1"/>
      <c r="D68" s="26" t="s">
        <v>9</v>
      </c>
      <c r="E68" s="9">
        <v>25</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row>
    <row r="69" spans="2:46" ht="22.2" thickTop="1" thickBot="1" x14ac:dyDescent="0.45">
      <c r="B69" s="1"/>
      <c r="C69" s="1"/>
      <c r="D69" s="26" t="s">
        <v>10</v>
      </c>
      <c r="E69" s="9">
        <f>E68*12</f>
        <v>300</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row>
    <row r="70" spans="2:46" ht="22.2" thickTop="1" thickBot="1" x14ac:dyDescent="0.45">
      <c r="B70" s="1"/>
      <c r="C70" s="1"/>
      <c r="D70" s="26" t="s">
        <v>11</v>
      </c>
      <c r="E70" s="9">
        <v>5000000</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row>
    <row r="71" spans="2:46" ht="22.2" thickTop="1" thickBot="1" x14ac:dyDescent="0.45">
      <c r="B71" s="1"/>
      <c r="C71" s="1"/>
      <c r="D71" s="26" t="s">
        <v>12</v>
      </c>
      <c r="E71" s="9">
        <v>0</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row>
    <row r="72" spans="2:46" ht="22.2" thickTop="1" thickBot="1" x14ac:dyDescent="0.45">
      <c r="B72" s="1"/>
      <c r="C72" s="1"/>
      <c r="D72" s="26" t="s">
        <v>13</v>
      </c>
      <c r="E72" s="9">
        <v>1</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row>
    <row r="73" spans="2:46" ht="22.2" thickTop="1" thickBot="1" x14ac:dyDescent="0.45">
      <c r="B73" s="1"/>
      <c r="C73" s="1"/>
      <c r="D73" s="26" t="s">
        <v>14</v>
      </c>
      <c r="E73" s="67">
        <f>PMT(E67,E69,E70,E71,E72)</f>
        <v>-52139.809019684551</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row>
    <row r="74" spans="2:46" ht="19.2" thickTop="1" thickBot="1" x14ac:dyDescent="0.4">
      <c r="B74" s="1"/>
      <c r="C74" s="1"/>
      <c r="D74" s="9"/>
      <c r="E74" s="67">
        <f>ABS(E73)</f>
        <v>52139.809019684551</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row>
    <row r="75" spans="2:46" ht="15" thickTop="1" x14ac:dyDescent="0.3">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row>
    <row r="76" spans="2:46" x14ac:dyDescent="0.3">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row>
    <row r="77" spans="2:46" ht="21" x14ac:dyDescent="0.4">
      <c r="B77" s="4" t="s">
        <v>88</v>
      </c>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row>
    <row r="78" spans="2:46" ht="21" x14ac:dyDescent="0.4">
      <c r="B78" s="2" t="s">
        <v>89</v>
      </c>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row>
    <row r="79" spans="2:46" ht="21" x14ac:dyDescent="0.4">
      <c r="B79" s="2" t="s">
        <v>90</v>
      </c>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row>
    <row r="80" spans="2:46" ht="21" x14ac:dyDescent="0.4">
      <c r="B80" s="2" t="s">
        <v>91</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row>
    <row r="81" spans="2:46" ht="21" x14ac:dyDescent="0.4">
      <c r="B81" s="2" t="s">
        <v>92</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row>
    <row r="82" spans="2:46" ht="21" x14ac:dyDescent="0.4">
      <c r="B82" s="2" t="s">
        <v>93</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row>
    <row r="83" spans="2:46" ht="21" x14ac:dyDescent="0.4">
      <c r="B83" s="2" t="s">
        <v>94</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row>
    <row r="84" spans="2:46" x14ac:dyDescent="0.3">
      <c r="B84" s="8" t="s">
        <v>136</v>
      </c>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row>
    <row r="85" spans="2:46" ht="15" thickBot="1" x14ac:dyDescent="0.35">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row>
    <row r="86" spans="2:46" ht="22.2" thickTop="1" thickBot="1" x14ac:dyDescent="0.45">
      <c r="B86" s="1"/>
      <c r="C86" s="1"/>
      <c r="D86" s="26" t="s">
        <v>7</v>
      </c>
      <c r="E86" s="9">
        <v>0.16</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row>
    <row r="87" spans="2:46" ht="22.2" thickTop="1" thickBot="1" x14ac:dyDescent="0.45">
      <c r="B87" s="1"/>
      <c r="C87" s="1"/>
      <c r="D87" s="26" t="s">
        <v>8</v>
      </c>
      <c r="E87" s="49">
        <f>E86/12</f>
        <v>1.3333333333333334E-2</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row>
    <row r="88" spans="2:46" ht="19.2" thickTop="1" thickBot="1" x14ac:dyDescent="0.4">
      <c r="B88" s="1"/>
      <c r="C88" s="1"/>
      <c r="D88" s="68"/>
      <c r="E88" s="68"/>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row>
    <row r="89" spans="2:46" ht="22.2" thickTop="1" thickBot="1" x14ac:dyDescent="0.45">
      <c r="B89" s="1"/>
      <c r="C89" s="1"/>
      <c r="D89" s="26" t="s">
        <v>10</v>
      </c>
      <c r="E89" s="9">
        <v>8</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row>
    <row r="90" spans="2:46" ht="22.2" thickTop="1" thickBot="1" x14ac:dyDescent="0.45">
      <c r="B90" s="1"/>
      <c r="C90" s="1"/>
      <c r="D90" s="26" t="s">
        <v>11</v>
      </c>
      <c r="E90" s="9">
        <v>100000</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row>
    <row r="91" spans="2:46" ht="22.2" thickTop="1" thickBot="1" x14ac:dyDescent="0.45">
      <c r="B91" s="1"/>
      <c r="C91" s="1"/>
      <c r="D91" s="26" t="s">
        <v>12</v>
      </c>
      <c r="E91" s="9">
        <v>0</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row>
    <row r="92" spans="2:46" ht="22.2" thickTop="1" thickBot="1" x14ac:dyDescent="0.45">
      <c r="B92" s="1"/>
      <c r="C92" s="1"/>
      <c r="D92" s="26" t="s">
        <v>13</v>
      </c>
      <c r="E92" s="9">
        <v>0</v>
      </c>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row>
    <row r="93" spans="2:46" ht="22.2" thickTop="1" thickBot="1" x14ac:dyDescent="0.45">
      <c r="B93" s="1"/>
      <c r="C93" s="1"/>
      <c r="D93" s="26" t="s">
        <v>14</v>
      </c>
      <c r="E93" s="67">
        <f>PMT(E87,E89,E90,E91,E92)</f>
        <v>-13261.587371330586</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row>
    <row r="94" spans="2:46" ht="19.2" thickTop="1" thickBot="1" x14ac:dyDescent="0.4">
      <c r="B94" s="1"/>
      <c r="C94" s="1"/>
      <c r="D94" s="9"/>
      <c r="E94" s="67">
        <f>ABS(E93)</f>
        <v>13261.587371330586</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row>
    <row r="95" spans="2:46" ht="15" thickTop="1" x14ac:dyDescent="0.3">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row>
    <row r="96" spans="2:46" x14ac:dyDescent="0.3">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row>
    <row r="97" spans="2:46" x14ac:dyDescent="0.3">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row>
    <row r="98" spans="2:46" x14ac:dyDescent="0.3">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row>
    <row r="99" spans="2:46" ht="21" x14ac:dyDescent="0.4">
      <c r="B99" s="4" t="s">
        <v>95</v>
      </c>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row>
    <row r="100" spans="2:46" ht="15" thickBot="1" x14ac:dyDescent="0.35">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row>
    <row r="101" spans="2:46" ht="22.2" thickTop="1" thickBot="1" x14ac:dyDescent="0.45">
      <c r="B101" s="1"/>
      <c r="C101" s="1"/>
      <c r="D101" s="1"/>
      <c r="E101" s="26" t="s">
        <v>7</v>
      </c>
      <c r="F101" s="9">
        <v>1.2999999999999999E-2</v>
      </c>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row>
    <row r="102" spans="2:46" ht="22.2" thickTop="1" thickBot="1" x14ac:dyDescent="0.45">
      <c r="B102" s="1"/>
      <c r="C102" s="1"/>
      <c r="D102" s="1"/>
      <c r="E102" s="26" t="s">
        <v>8</v>
      </c>
      <c r="F102" s="49">
        <f>F101/12</f>
        <v>1.0833333333333333E-3</v>
      </c>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row>
    <row r="103" spans="2:46" ht="43.2" thickTop="1" thickBot="1" x14ac:dyDescent="0.45">
      <c r="B103" s="1"/>
      <c r="C103" s="1"/>
      <c r="D103" s="1"/>
      <c r="E103" s="66" t="s">
        <v>10</v>
      </c>
      <c r="F103" s="9">
        <v>8</v>
      </c>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row>
    <row r="104" spans="2:46" ht="22.2" thickTop="1" thickBot="1" x14ac:dyDescent="0.45">
      <c r="B104" s="1"/>
      <c r="C104" s="1"/>
      <c r="D104" s="1"/>
      <c r="E104" s="26" t="s">
        <v>11</v>
      </c>
      <c r="F104" s="9">
        <v>100000</v>
      </c>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row>
    <row r="105" spans="2:46" ht="22.2" thickTop="1" thickBot="1" x14ac:dyDescent="0.45">
      <c r="B105" s="1"/>
      <c r="C105" s="1"/>
      <c r="D105" s="1"/>
      <c r="E105" s="26" t="s">
        <v>12</v>
      </c>
      <c r="F105" s="9">
        <v>0</v>
      </c>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row>
    <row r="106" spans="2:46" ht="22.2" thickTop="1" thickBot="1" x14ac:dyDescent="0.45">
      <c r="B106" s="1"/>
      <c r="C106" s="1"/>
      <c r="D106" s="1"/>
      <c r="E106" s="26" t="s">
        <v>13</v>
      </c>
      <c r="F106" s="9">
        <v>0</v>
      </c>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row>
    <row r="107" spans="2:46" ht="22.2" thickTop="1" thickBot="1" x14ac:dyDescent="0.45">
      <c r="B107" s="1"/>
      <c r="C107" s="1"/>
      <c r="D107" s="1"/>
      <c r="E107" s="26" t="s">
        <v>14</v>
      </c>
      <c r="F107" s="67">
        <f>PMT(F101,F103,F104,F105,F106)</f>
        <v>-13242.267163680835</v>
      </c>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row>
    <row r="108" spans="2:46" ht="15" thickTop="1" x14ac:dyDescent="0.3">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row>
    <row r="109" spans="2:46" x14ac:dyDescent="0.3">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row>
    <row r="110" spans="2:46" ht="15" thickBot="1" x14ac:dyDescent="0.35">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row>
    <row r="111" spans="2:46" ht="19.2" customHeight="1" thickTop="1" thickBot="1" x14ac:dyDescent="0.45">
      <c r="B111" s="1"/>
      <c r="C111" s="26" t="s">
        <v>15</v>
      </c>
      <c r="D111" s="26" t="s">
        <v>16</v>
      </c>
      <c r="E111" s="26" t="s">
        <v>14</v>
      </c>
      <c r="F111" s="26" t="s">
        <v>17</v>
      </c>
      <c r="G111" s="26" t="s">
        <v>18</v>
      </c>
      <c r="H111" s="26" t="s">
        <v>19</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row>
    <row r="112" spans="2:46" ht="19.2" customHeight="1" thickTop="1" thickBot="1" x14ac:dyDescent="0.4">
      <c r="B112" s="1"/>
      <c r="C112" s="9">
        <v>1</v>
      </c>
      <c r="D112" s="9">
        <f>F104</f>
        <v>100000</v>
      </c>
      <c r="E112" s="11">
        <f>-$F$107</f>
        <v>13242.267163680835</v>
      </c>
      <c r="F112" s="12">
        <f>-IPMT($F$101,C112,$F$103,$F$104,,$F$106)</f>
        <v>1300</v>
      </c>
      <c r="G112" s="12">
        <f>-PPMT($F$101,C112,$F$103,$F$104,,$F$106)</f>
        <v>11942.267163680835</v>
      </c>
      <c r="H112" s="13">
        <f>D112-G112</f>
        <v>88057.732836319163</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row>
    <row r="113" spans="2:46" ht="19.2" thickTop="1" thickBot="1" x14ac:dyDescent="0.4">
      <c r="B113" s="1"/>
      <c r="C113" s="9">
        <v>2</v>
      </c>
      <c r="D113" s="10">
        <f>H112</f>
        <v>88057.732836319163</v>
      </c>
      <c r="E113" s="11">
        <f t="shared" ref="E113:E119" si="0">-$F$107</f>
        <v>13242.267163680835</v>
      </c>
      <c r="F113" s="12">
        <f t="shared" ref="F113:F119" si="1">-IPMT($F$101,C113,$F$103,$F$104,,$F$106)</f>
        <v>1144.7505268721491</v>
      </c>
      <c r="G113" s="12">
        <f t="shared" ref="G113:G119" si="2">-PPMT($F$101,C113,$F$103,$F$104,,$F$106)</f>
        <v>12097.516636808687</v>
      </c>
      <c r="H113" s="13">
        <f t="shared" ref="H113:H119" si="3">D113-G113</f>
        <v>75960.216199510469</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row>
    <row r="114" spans="2:46" ht="19.2" thickTop="1" thickBot="1" x14ac:dyDescent="0.4">
      <c r="B114" s="1"/>
      <c r="C114" s="9">
        <v>3</v>
      </c>
      <c r="D114" s="10">
        <f>H113</f>
        <v>75960.216199510469</v>
      </c>
      <c r="E114" s="11">
        <f t="shared" si="0"/>
        <v>13242.267163680835</v>
      </c>
      <c r="F114" s="12">
        <f t="shared" si="1"/>
        <v>987.48281059363603</v>
      </c>
      <c r="G114" s="12">
        <f t="shared" si="2"/>
        <v>12254.7843530872</v>
      </c>
      <c r="H114" s="13">
        <f t="shared" si="3"/>
        <v>63705.431846423271</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row>
    <row r="115" spans="2:46" ht="19.2" thickTop="1" thickBot="1" x14ac:dyDescent="0.4">
      <c r="B115" s="1"/>
      <c r="C115" s="9">
        <v>4</v>
      </c>
      <c r="D115" s="10">
        <f t="shared" ref="D115:D119" si="4">H114</f>
        <v>63705.431846423271</v>
      </c>
      <c r="E115" s="11">
        <f t="shared" si="0"/>
        <v>13242.267163680835</v>
      </c>
      <c r="F115" s="12">
        <f t="shared" si="1"/>
        <v>828.17061400350269</v>
      </c>
      <c r="G115" s="12">
        <f t="shared" si="2"/>
        <v>12414.096549677333</v>
      </c>
      <c r="H115" s="13">
        <f t="shared" si="3"/>
        <v>51291.335296745936</v>
      </c>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row>
    <row r="116" spans="2:46" ht="19.2" thickTop="1" thickBot="1" x14ac:dyDescent="0.4">
      <c r="B116" s="1"/>
      <c r="C116" s="9">
        <v>5</v>
      </c>
      <c r="D116" s="10">
        <f t="shared" si="4"/>
        <v>51291.335296745936</v>
      </c>
      <c r="E116" s="11">
        <f t="shared" si="0"/>
        <v>13242.267163680835</v>
      </c>
      <c r="F116" s="12">
        <f t="shared" si="1"/>
        <v>666.78735885769731</v>
      </c>
      <c r="G116" s="12">
        <f t="shared" si="2"/>
        <v>12575.479804823137</v>
      </c>
      <c r="H116" s="13">
        <f t="shared" si="3"/>
        <v>38715.855491922797</v>
      </c>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row>
    <row r="117" spans="2:46" ht="19.2" thickTop="1" thickBot="1" x14ac:dyDescent="0.4">
      <c r="B117" s="1"/>
      <c r="C117" s="9">
        <v>6</v>
      </c>
      <c r="D117" s="10">
        <f t="shared" si="4"/>
        <v>38715.855491922797</v>
      </c>
      <c r="E117" s="11">
        <f t="shared" si="0"/>
        <v>13242.267163680835</v>
      </c>
      <c r="F117" s="12">
        <f t="shared" si="1"/>
        <v>503.30612139499652</v>
      </c>
      <c r="G117" s="12">
        <f t="shared" si="2"/>
        <v>12738.961042285839</v>
      </c>
      <c r="H117" s="13">
        <f t="shared" si="3"/>
        <v>25976.894449636959</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row>
    <row r="118" spans="2:46" ht="19.2" thickTop="1" thickBot="1" x14ac:dyDescent="0.4">
      <c r="B118" s="1"/>
      <c r="C118" s="9">
        <v>7</v>
      </c>
      <c r="D118" s="10">
        <f t="shared" si="4"/>
        <v>25976.894449636959</v>
      </c>
      <c r="E118" s="11">
        <f t="shared" si="0"/>
        <v>13242.267163680835</v>
      </c>
      <c r="F118" s="12">
        <f t="shared" si="1"/>
        <v>337.69962784528065</v>
      </c>
      <c r="G118" s="12">
        <f t="shared" si="2"/>
        <v>12904.567535835553</v>
      </c>
      <c r="H118" s="13">
        <f t="shared" si="3"/>
        <v>13072.326913801406</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row>
    <row r="119" spans="2:46" ht="19.2" thickTop="1" thickBot="1" x14ac:dyDescent="0.4">
      <c r="B119" s="1"/>
      <c r="C119" s="9">
        <v>8</v>
      </c>
      <c r="D119" s="10">
        <f t="shared" si="4"/>
        <v>13072.326913801406</v>
      </c>
      <c r="E119" s="11">
        <f t="shared" si="0"/>
        <v>13242.267163680835</v>
      </c>
      <c r="F119" s="12">
        <f t="shared" si="1"/>
        <v>169.94024987941845</v>
      </c>
      <c r="G119" s="12">
        <f t="shared" si="2"/>
        <v>13072.326913801417</v>
      </c>
      <c r="H119" s="13">
        <f t="shared" si="3"/>
        <v>0</v>
      </c>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row>
    <row r="120" spans="2:46" ht="15" thickTop="1" x14ac:dyDescent="0.3">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row>
    <row r="121" spans="2:46" x14ac:dyDescent="0.3">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row>
    <row r="122" spans="2:46" ht="21" x14ac:dyDescent="0.4">
      <c r="B122" s="4" t="s">
        <v>96</v>
      </c>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row>
    <row r="123" spans="2:46" ht="21" x14ac:dyDescent="0.4">
      <c r="B123" s="2" t="s">
        <v>97</v>
      </c>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row>
    <row r="124" spans="2:46" ht="23.4" x14ac:dyDescent="0.4">
      <c r="B124" s="2" t="s">
        <v>98</v>
      </c>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row>
    <row r="125" spans="2:46" ht="23.4" x14ac:dyDescent="0.4">
      <c r="B125" s="2" t="s">
        <v>99</v>
      </c>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row>
    <row r="126" spans="2:46" ht="23.4" x14ac:dyDescent="0.4">
      <c r="B126" s="2" t="s">
        <v>100</v>
      </c>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row>
    <row r="127" spans="2:46" ht="23.4" x14ac:dyDescent="0.4">
      <c r="B127" s="2" t="s">
        <v>101</v>
      </c>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row>
    <row r="128" spans="2:46" x14ac:dyDescent="0.3">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row>
    <row r="129" spans="2:46" ht="15" thickBot="1" x14ac:dyDescent="0.35">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row>
    <row r="130" spans="2:46" ht="15.6" customHeight="1" thickTop="1" x14ac:dyDescent="0.3">
      <c r="B130" s="1"/>
      <c r="C130" s="1"/>
      <c r="D130" s="54" t="s">
        <v>20</v>
      </c>
      <c r="E130" s="55"/>
      <c r="F130" s="56"/>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row>
    <row r="131" spans="2:46" ht="15.6" customHeight="1" thickBot="1" x14ac:dyDescent="0.35">
      <c r="B131" s="1"/>
      <c r="C131" s="1"/>
      <c r="D131" s="57"/>
      <c r="E131" s="58"/>
      <c r="F131" s="59"/>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row>
    <row r="132" spans="2:46" ht="19.2" thickTop="1" thickBot="1" x14ac:dyDescent="0.4">
      <c r="B132" s="1"/>
      <c r="C132" s="1"/>
      <c r="D132" s="62">
        <f>-CUMIPMT(F101,F103,F104,2,3,F106)</f>
        <v>2132.2333374657865</v>
      </c>
      <c r="E132" s="63"/>
      <c r="F132" s="64"/>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row>
    <row r="133" spans="2:46" ht="19.2" thickTop="1" thickBot="1" x14ac:dyDescent="0.4">
      <c r="B133" s="1"/>
      <c r="C133" s="1"/>
      <c r="D133" s="60">
        <f>F113+F114</f>
        <v>2132.2333374657851</v>
      </c>
      <c r="E133" s="60"/>
      <c r="F133" s="60"/>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row>
    <row r="134" spans="2:46" ht="15.6" customHeight="1" thickTop="1" x14ac:dyDescent="0.3">
      <c r="B134" s="1"/>
      <c r="C134" s="1"/>
      <c r="D134" s="54" t="s">
        <v>21</v>
      </c>
      <c r="E134" s="55"/>
      <c r="F134" s="56"/>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row>
    <row r="135" spans="2:46" ht="15.6" customHeight="1" thickBot="1" x14ac:dyDescent="0.35">
      <c r="B135" s="1"/>
      <c r="C135" s="1"/>
      <c r="D135" s="57"/>
      <c r="E135" s="58"/>
      <c r="F135" s="59"/>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row>
    <row r="136" spans="2:46" ht="19.2" thickTop="1" thickBot="1" x14ac:dyDescent="0.4">
      <c r="B136" s="1"/>
      <c r="C136" s="1"/>
      <c r="D136" s="61">
        <f>-CUMPRINC(F101,F103,F104,2,3,F106)</f>
        <v>24352.300989895884</v>
      </c>
      <c r="E136" s="61"/>
      <c r="F136" s="6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row>
    <row r="137" spans="2:46" ht="19.2" thickTop="1" thickBot="1" x14ac:dyDescent="0.4">
      <c r="B137" s="1"/>
      <c r="C137" s="1"/>
      <c r="D137" s="60">
        <f>G113+G114</f>
        <v>24352.300989895884</v>
      </c>
      <c r="E137" s="60"/>
      <c r="F137" s="60"/>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row>
    <row r="138" spans="2:46" ht="15" thickTop="1" x14ac:dyDescent="0.3">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row>
    <row r="139" spans="2:46" x14ac:dyDescent="0.3">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row>
    <row r="140" spans="2:46" ht="23.4" x14ac:dyDescent="0.45">
      <c r="B140" s="15" t="s">
        <v>105</v>
      </c>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row>
    <row r="141" spans="2:46" ht="23.4" x14ac:dyDescent="0.45">
      <c r="B141" s="16" t="s">
        <v>102</v>
      </c>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row>
    <row r="142" spans="2:46" ht="23.4" x14ac:dyDescent="0.45">
      <c r="B142" s="15" t="s">
        <v>103</v>
      </c>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spans="2:46" ht="23.4" x14ac:dyDescent="0.45">
      <c r="B143" s="15" t="s">
        <v>104</v>
      </c>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row>
    <row r="144" spans="2:46" ht="15" thickBot="1" x14ac:dyDescent="0.35">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row>
    <row r="145" spans="2:46" ht="22.2" thickTop="1" thickBot="1" x14ac:dyDescent="0.45">
      <c r="B145" s="1"/>
      <c r="C145" s="1"/>
      <c r="D145" s="26" t="s">
        <v>22</v>
      </c>
      <c r="E145" s="53">
        <v>100000</v>
      </c>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row>
    <row r="146" spans="2:46" ht="22.2" thickTop="1" thickBot="1" x14ac:dyDescent="0.45">
      <c r="B146" s="1"/>
      <c r="C146" s="1"/>
      <c r="D146" s="26" t="s">
        <v>10</v>
      </c>
      <c r="E146" s="53">
        <v>15</v>
      </c>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row>
    <row r="147" spans="2:46" ht="22.2" thickTop="1" thickBot="1" x14ac:dyDescent="0.45">
      <c r="B147" s="1"/>
      <c r="C147" s="1"/>
      <c r="D147" s="26" t="s">
        <v>14</v>
      </c>
      <c r="E147" s="53">
        <v>-12000</v>
      </c>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row>
    <row r="148" spans="2:46" ht="22.2" thickTop="1" thickBot="1" x14ac:dyDescent="0.45">
      <c r="B148" s="1"/>
      <c r="C148" s="1"/>
      <c r="D148" s="26" t="s">
        <v>17</v>
      </c>
      <c r="E148" s="47">
        <f>RATE(E146,E147,E145,,0,)</f>
        <v>8.4417979849311348E-2</v>
      </c>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row>
    <row r="149" spans="2:46" ht="15" thickTop="1" x14ac:dyDescent="0.3">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row>
    <row r="150" spans="2:46" x14ac:dyDescent="0.3">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row>
    <row r="151" spans="2:46" ht="21" x14ac:dyDescent="0.4">
      <c r="B151" s="4" t="s">
        <v>106</v>
      </c>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row>
    <row r="152" spans="2:46" ht="21" x14ac:dyDescent="0.4">
      <c r="B152" s="2" t="s">
        <v>107</v>
      </c>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row>
    <row r="153" spans="2:46" ht="21" x14ac:dyDescent="0.4">
      <c r="B153" s="2" t="s">
        <v>108</v>
      </c>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row>
    <row r="154" spans="2:46" ht="15" thickBot="1" x14ac:dyDescent="0.35">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row>
    <row r="155" spans="2:46" ht="22.2" thickTop="1" thickBot="1" x14ac:dyDescent="0.45">
      <c r="B155" s="1"/>
      <c r="C155" s="1"/>
      <c r="D155" s="26" t="s">
        <v>22</v>
      </c>
      <c r="E155" s="9">
        <v>100000</v>
      </c>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row>
    <row r="156" spans="2:46" ht="22.2" thickTop="1" thickBot="1" x14ac:dyDescent="0.45">
      <c r="B156" s="1"/>
      <c r="C156" s="1"/>
      <c r="D156" s="26" t="s">
        <v>17</v>
      </c>
      <c r="E156" s="9">
        <v>0.1</v>
      </c>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row>
    <row r="157" spans="2:46" ht="22.2" thickTop="1" thickBot="1" x14ac:dyDescent="0.45">
      <c r="B157" s="1"/>
      <c r="C157" s="1"/>
      <c r="D157" s="26" t="s">
        <v>14</v>
      </c>
      <c r="E157" s="9">
        <v>-15000</v>
      </c>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row>
    <row r="158" spans="2:46" ht="22.2" thickTop="1" thickBot="1" x14ac:dyDescent="0.45">
      <c r="B158" s="1"/>
      <c r="C158" s="1"/>
      <c r="D158" s="26" t="s">
        <v>10</v>
      </c>
      <c r="E158" s="52">
        <f>NPER(E156,E157,E155,,0)</f>
        <v>11.526704607247604</v>
      </c>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row>
    <row r="159" spans="2:46" ht="15" thickTop="1" x14ac:dyDescent="0.3">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row>
    <row r="160" spans="2:46" x14ac:dyDescent="0.3">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row>
    <row r="161" spans="2:46" ht="23.4" x14ac:dyDescent="0.45">
      <c r="B161" s="16" t="s">
        <v>109</v>
      </c>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row>
    <row r="162" spans="2:46" ht="23.4" x14ac:dyDescent="0.45">
      <c r="B162" s="15" t="s">
        <v>110</v>
      </c>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row>
    <row r="163" spans="2:46" ht="23.4" x14ac:dyDescent="0.45">
      <c r="B163" s="15" t="s">
        <v>111</v>
      </c>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row>
    <row r="164" spans="2:46" ht="26.4" x14ac:dyDescent="0.45">
      <c r="B164" s="15" t="s">
        <v>112</v>
      </c>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row>
    <row r="165" spans="2:46" ht="23.4" x14ac:dyDescent="0.45">
      <c r="B165" s="15" t="s">
        <v>113</v>
      </c>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row>
    <row r="166" spans="2:46" ht="15" thickBot="1" x14ac:dyDescent="0.35">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row>
    <row r="167" spans="2:46" ht="22.2" thickTop="1" thickBot="1" x14ac:dyDescent="0.45">
      <c r="B167" s="1"/>
      <c r="C167" s="1"/>
      <c r="D167" s="26" t="s">
        <v>1</v>
      </c>
      <c r="E167" s="44">
        <v>0.2</v>
      </c>
      <c r="F167" s="45"/>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row>
    <row r="168" spans="2:46" ht="22.2" thickTop="1" thickBot="1" x14ac:dyDescent="0.45">
      <c r="B168" s="1"/>
      <c r="C168" s="1"/>
      <c r="D168" s="18"/>
      <c r="E168" s="42" t="s">
        <v>27</v>
      </c>
      <c r="F168" s="4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row>
    <row r="169" spans="2:46" ht="22.2" thickTop="1" thickBot="1" x14ac:dyDescent="0.45">
      <c r="B169" s="1"/>
      <c r="C169" s="1"/>
      <c r="D169" s="26" t="s">
        <v>23</v>
      </c>
      <c r="E169" s="26" t="s">
        <v>25</v>
      </c>
      <c r="F169" s="26" t="s">
        <v>26</v>
      </c>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row>
    <row r="170" spans="2:46" ht="19.2" thickTop="1" thickBot="1" x14ac:dyDescent="0.4">
      <c r="B170" s="1"/>
      <c r="C170" s="1"/>
      <c r="D170" s="9">
        <v>1</v>
      </c>
      <c r="E170" s="9">
        <v>-10000</v>
      </c>
      <c r="F170" s="9">
        <v>-5000</v>
      </c>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row>
    <row r="171" spans="2:46" ht="19.2" thickTop="1" thickBot="1" x14ac:dyDescent="0.4">
      <c r="B171" s="1"/>
      <c r="C171" s="1"/>
      <c r="D171" s="9">
        <v>2</v>
      </c>
      <c r="E171" s="9">
        <v>25000</v>
      </c>
      <c r="F171" s="9">
        <v>20000</v>
      </c>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row>
    <row r="172" spans="2:46" ht="19.2" thickTop="1" thickBot="1" x14ac:dyDescent="0.4">
      <c r="B172" s="1"/>
      <c r="C172" s="1"/>
      <c r="D172" s="9">
        <v>3</v>
      </c>
      <c r="E172" s="9">
        <v>-7000</v>
      </c>
      <c r="F172" s="9">
        <v>-8000</v>
      </c>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row>
    <row r="173" spans="2:46" ht="22.2" thickTop="1" thickBot="1" x14ac:dyDescent="0.45">
      <c r="B173" s="1"/>
      <c r="C173" s="1"/>
      <c r="D173" s="26" t="s">
        <v>24</v>
      </c>
      <c r="E173" s="52">
        <f>SUM(E170:E172)</f>
        <v>8000</v>
      </c>
      <c r="F173" s="52">
        <f>SUM(F170:F172)</f>
        <v>7000</v>
      </c>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row>
    <row r="174" spans="2:46" ht="15" thickTop="1" x14ac:dyDescent="0.3">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row>
    <row r="175" spans="2:46" ht="21" x14ac:dyDescent="0.4">
      <c r="B175" s="2" t="s">
        <v>114</v>
      </c>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row>
    <row r="176" spans="2:46" ht="21" x14ac:dyDescent="0.4">
      <c r="B176" s="2" t="s">
        <v>115</v>
      </c>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row>
    <row r="177" spans="2:46" ht="21" x14ac:dyDescent="0.4">
      <c r="B177" s="2" t="s">
        <v>116</v>
      </c>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row>
    <row r="178" spans="2:46" ht="21" x14ac:dyDescent="0.4">
      <c r="B178" s="2" t="s">
        <v>117</v>
      </c>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row>
    <row r="179" spans="2:46" ht="21" x14ac:dyDescent="0.4">
      <c r="B179" s="2" t="s">
        <v>118</v>
      </c>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row>
    <row r="180" spans="2:46" ht="21" x14ac:dyDescent="0.4">
      <c r="B180" s="2" t="s">
        <v>119</v>
      </c>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row>
    <row r="181" spans="2:46" ht="21" x14ac:dyDescent="0.4">
      <c r="B181" s="2" t="s">
        <v>120</v>
      </c>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row>
    <row r="182" spans="2:46" ht="15" thickBot="1" x14ac:dyDescent="0.35">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row>
    <row r="183" spans="2:46" ht="22.2" thickTop="1" thickBot="1" x14ac:dyDescent="0.45">
      <c r="B183" s="1"/>
      <c r="C183" s="1"/>
      <c r="D183" s="26" t="s">
        <v>1</v>
      </c>
      <c r="E183" s="44">
        <v>0.2</v>
      </c>
      <c r="F183" s="45"/>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row>
    <row r="184" spans="2:46" ht="22.2" thickTop="1" thickBot="1" x14ac:dyDescent="0.45">
      <c r="B184" s="1"/>
      <c r="C184" s="1"/>
      <c r="D184" s="18"/>
      <c r="E184" s="42" t="s">
        <v>27</v>
      </c>
      <c r="F184" s="4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row>
    <row r="185" spans="2:46" ht="22.2" thickTop="1" thickBot="1" x14ac:dyDescent="0.45">
      <c r="B185" s="1"/>
      <c r="C185" s="1"/>
      <c r="D185" s="26" t="s">
        <v>23</v>
      </c>
      <c r="E185" s="26" t="s">
        <v>25</v>
      </c>
      <c r="F185" s="26" t="s">
        <v>26</v>
      </c>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row>
    <row r="186" spans="2:46" ht="19.2" thickTop="1" thickBot="1" x14ac:dyDescent="0.4">
      <c r="B186" s="1"/>
      <c r="C186" s="1"/>
      <c r="D186" s="9">
        <v>1</v>
      </c>
      <c r="E186" s="9">
        <v>-10000</v>
      </c>
      <c r="F186" s="9">
        <v>-5000</v>
      </c>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row>
    <row r="187" spans="2:46" ht="19.2" thickTop="1" thickBot="1" x14ac:dyDescent="0.4">
      <c r="B187" s="1"/>
      <c r="C187" s="1"/>
      <c r="D187" s="9">
        <v>2</v>
      </c>
      <c r="E187" s="9">
        <v>25000</v>
      </c>
      <c r="F187" s="9">
        <v>20000</v>
      </c>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row>
    <row r="188" spans="2:46" ht="19.2" thickTop="1" thickBot="1" x14ac:dyDescent="0.4">
      <c r="B188" s="1"/>
      <c r="C188" s="1"/>
      <c r="D188" s="9">
        <v>3</v>
      </c>
      <c r="E188" s="9">
        <v>-7000</v>
      </c>
      <c r="F188" s="9">
        <v>-8000</v>
      </c>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row>
    <row r="189" spans="2:46" ht="22.2" thickTop="1" thickBot="1" x14ac:dyDescent="0.45">
      <c r="B189" s="1"/>
      <c r="C189" s="1"/>
      <c r="D189" s="26" t="s">
        <v>24</v>
      </c>
      <c r="E189" s="52">
        <f>SUM(E186:E188)</f>
        <v>8000</v>
      </c>
      <c r="F189" s="52">
        <f>SUM(F186:F188)</f>
        <v>7000</v>
      </c>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row>
    <row r="190" spans="2:46" ht="15.6" thickTop="1" thickBot="1" x14ac:dyDescent="0.35">
      <c r="B190" s="1"/>
      <c r="C190" s="1"/>
      <c r="D190" s="40"/>
      <c r="E190" s="40"/>
      <c r="F190" s="40"/>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row>
    <row r="191" spans="2:46" ht="22.2" thickTop="1" thickBot="1" x14ac:dyDescent="0.45">
      <c r="B191" s="1"/>
      <c r="C191" s="1"/>
      <c r="D191" s="26" t="s">
        <v>28</v>
      </c>
      <c r="E191" s="51">
        <f>NPV(E183,E186:E188)</f>
        <v>4976.851851851854</v>
      </c>
      <c r="F191" s="51">
        <f>NPV(E183,F186:F188)</f>
        <v>5092.592592592594</v>
      </c>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row>
    <row r="192" spans="2:46" ht="15" thickTop="1" x14ac:dyDescent="0.3">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row>
    <row r="193" spans="2:46" ht="24" x14ac:dyDescent="0.55000000000000004">
      <c r="B193" s="17" t="s">
        <v>121</v>
      </c>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row>
    <row r="194" spans="2:46" ht="24" x14ac:dyDescent="0.55000000000000004">
      <c r="B194" s="17" t="s">
        <v>122</v>
      </c>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row>
    <row r="195" spans="2:46" ht="21" x14ac:dyDescent="0.4">
      <c r="B195" s="4" t="s">
        <v>123</v>
      </c>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row>
    <row r="196" spans="2:46" ht="21" x14ac:dyDescent="0.4">
      <c r="B196" s="2" t="s">
        <v>124</v>
      </c>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row>
    <row r="197" spans="2:46" ht="21" x14ac:dyDescent="0.4">
      <c r="B197" s="2" t="s">
        <v>125</v>
      </c>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row>
    <row r="198" spans="2:46" ht="15" thickBot="1" x14ac:dyDescent="0.35">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row>
    <row r="199" spans="2:46" ht="22.2" thickTop="1" thickBot="1" x14ac:dyDescent="0.45">
      <c r="B199" s="1"/>
      <c r="C199" s="1"/>
      <c r="D199" s="26" t="s">
        <v>1</v>
      </c>
      <c r="E199" s="44">
        <v>0.2</v>
      </c>
      <c r="F199" s="45"/>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row>
    <row r="200" spans="2:46" ht="22.2" thickTop="1" thickBot="1" x14ac:dyDescent="0.45">
      <c r="B200" s="1"/>
      <c r="C200" s="1"/>
      <c r="D200" s="18"/>
      <c r="E200" s="42" t="s">
        <v>27</v>
      </c>
      <c r="F200" s="4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row>
    <row r="201" spans="2:46" ht="22.2" thickTop="1" thickBot="1" x14ac:dyDescent="0.45">
      <c r="B201" s="1"/>
      <c r="C201" s="1"/>
      <c r="D201" s="26" t="s">
        <v>23</v>
      </c>
      <c r="E201" s="26" t="s">
        <v>25</v>
      </c>
      <c r="F201" s="26" t="s">
        <v>26</v>
      </c>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row>
    <row r="202" spans="2:46" ht="19.2" thickTop="1" thickBot="1" x14ac:dyDescent="0.4">
      <c r="B202" s="1"/>
      <c r="C202" s="1"/>
      <c r="D202" s="9">
        <v>1</v>
      </c>
      <c r="E202" s="9">
        <v>-10000</v>
      </c>
      <c r="F202" s="9">
        <v>-5000</v>
      </c>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row>
    <row r="203" spans="2:46" ht="19.2" thickTop="1" thickBot="1" x14ac:dyDescent="0.4">
      <c r="B203" s="1"/>
      <c r="C203" s="1"/>
      <c r="D203" s="9">
        <v>2</v>
      </c>
      <c r="E203" s="9">
        <v>25000</v>
      </c>
      <c r="F203" s="9">
        <v>20000</v>
      </c>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row>
    <row r="204" spans="2:46" ht="19.2" thickTop="1" thickBot="1" x14ac:dyDescent="0.4">
      <c r="B204" s="1"/>
      <c r="C204" s="1"/>
      <c r="D204" s="9">
        <v>3</v>
      </c>
      <c r="E204" s="9">
        <v>-7000</v>
      </c>
      <c r="F204" s="9">
        <v>-8000</v>
      </c>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row>
    <row r="205" spans="2:46" ht="22.2" thickTop="1" thickBot="1" x14ac:dyDescent="0.45">
      <c r="B205" s="1"/>
      <c r="C205" s="1"/>
      <c r="D205" s="26" t="s">
        <v>24</v>
      </c>
      <c r="E205" s="46">
        <f>SUM(E202:E204)</f>
        <v>8000</v>
      </c>
      <c r="F205" s="46">
        <f>SUM(F202:F204)</f>
        <v>7000</v>
      </c>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row>
    <row r="206" spans="2:46" ht="15.6" thickTop="1" thickBot="1" x14ac:dyDescent="0.35">
      <c r="B206" s="1"/>
      <c r="C206" s="1"/>
      <c r="D206" s="40"/>
      <c r="E206" s="40"/>
      <c r="F206" s="40"/>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row>
    <row r="207" spans="2:46" ht="22.2" thickTop="1" thickBot="1" x14ac:dyDescent="0.45">
      <c r="B207" s="1"/>
      <c r="C207" s="1"/>
      <c r="D207" s="26" t="s">
        <v>28</v>
      </c>
      <c r="E207" s="51">
        <f>NPV(E199,E202:E204)</f>
        <v>4976.851851851854</v>
      </c>
      <c r="F207" s="51">
        <f>NPV(E199,F202:F204)</f>
        <v>5092.592592592594</v>
      </c>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row>
    <row r="208" spans="2:46" ht="15.6" thickTop="1" thickBot="1" x14ac:dyDescent="0.35">
      <c r="B208" s="1"/>
      <c r="C208" s="1"/>
      <c r="D208" s="37"/>
      <c r="E208" s="37"/>
      <c r="F208" s="37"/>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row>
    <row r="209" spans="2:46" ht="22.2" thickTop="1" thickBot="1" x14ac:dyDescent="0.45">
      <c r="B209" s="1"/>
      <c r="C209" s="1"/>
      <c r="D209" s="26" t="s">
        <v>29</v>
      </c>
      <c r="E209" s="51">
        <f>E202+NPV(E199,E203:E204)</f>
        <v>5972.2222222222208</v>
      </c>
      <c r="F209" s="51">
        <f>F202+NPV(E199,F203:F204)</f>
        <v>6111.1111111111113</v>
      </c>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row>
    <row r="210" spans="2:46" ht="15" thickTop="1" x14ac:dyDescent="0.3">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row>
    <row r="211" spans="2:46" ht="21" x14ac:dyDescent="0.4">
      <c r="B211" s="4" t="s">
        <v>126</v>
      </c>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row>
    <row r="212" spans="2:46" ht="21" x14ac:dyDescent="0.4">
      <c r="B212" s="2" t="s">
        <v>127</v>
      </c>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row>
    <row r="213" spans="2:46" ht="15" thickBot="1" x14ac:dyDescent="0.35">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row>
    <row r="214" spans="2:46" ht="22.2" thickTop="1" thickBot="1" x14ac:dyDescent="0.45">
      <c r="B214" s="1"/>
      <c r="C214" s="1"/>
      <c r="D214" s="26" t="s">
        <v>1</v>
      </c>
      <c r="E214" s="44">
        <v>0.2</v>
      </c>
      <c r="F214" s="45"/>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row>
    <row r="215" spans="2:46" ht="22.2" thickTop="1" thickBot="1" x14ac:dyDescent="0.45">
      <c r="B215" s="1"/>
      <c r="C215" s="1"/>
      <c r="D215" s="18"/>
      <c r="E215" s="42" t="s">
        <v>27</v>
      </c>
      <c r="F215" s="4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row>
    <row r="216" spans="2:46" ht="22.2" thickTop="1" thickBot="1" x14ac:dyDescent="0.45">
      <c r="B216" s="1"/>
      <c r="C216" s="1"/>
      <c r="D216" s="26" t="s">
        <v>23</v>
      </c>
      <c r="E216" s="26" t="s">
        <v>25</v>
      </c>
      <c r="F216" s="26" t="s">
        <v>26</v>
      </c>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row>
    <row r="217" spans="2:46" ht="19.2" thickTop="1" thickBot="1" x14ac:dyDescent="0.4">
      <c r="B217" s="1"/>
      <c r="C217" s="1"/>
      <c r="D217" s="9">
        <v>1</v>
      </c>
      <c r="E217" s="9">
        <v>-10000</v>
      </c>
      <c r="F217" s="9">
        <v>-5000</v>
      </c>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row>
    <row r="218" spans="2:46" ht="19.2" thickTop="1" thickBot="1" x14ac:dyDescent="0.4">
      <c r="B218" s="1"/>
      <c r="C218" s="1"/>
      <c r="D218" s="9">
        <v>2</v>
      </c>
      <c r="E218" s="9">
        <v>25000</v>
      </c>
      <c r="F218" s="9">
        <v>20000</v>
      </c>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row>
    <row r="219" spans="2:46" ht="19.2" thickTop="1" thickBot="1" x14ac:dyDescent="0.4">
      <c r="B219" s="1"/>
      <c r="C219" s="1"/>
      <c r="D219" s="9">
        <v>3</v>
      </c>
      <c r="E219" s="9">
        <v>-7000</v>
      </c>
      <c r="F219" s="9">
        <v>-8000</v>
      </c>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row>
    <row r="220" spans="2:46" ht="22.2" thickTop="1" thickBot="1" x14ac:dyDescent="0.45">
      <c r="B220" s="1"/>
      <c r="C220" s="1"/>
      <c r="D220" s="26" t="s">
        <v>24</v>
      </c>
      <c r="E220" s="46">
        <f>SUM(E217:E219)</f>
        <v>8000</v>
      </c>
      <c r="F220" s="46">
        <f>SUM(F217:F219)</f>
        <v>7000</v>
      </c>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row>
    <row r="221" spans="2:46" ht="15.6" thickTop="1" thickBot="1" x14ac:dyDescent="0.35">
      <c r="B221" s="1"/>
      <c r="C221" s="1"/>
      <c r="D221" s="40"/>
      <c r="E221" s="40"/>
      <c r="F221" s="40"/>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row>
    <row r="222" spans="2:46" ht="22.2" thickTop="1" thickBot="1" x14ac:dyDescent="0.45">
      <c r="B222" s="1"/>
      <c r="C222" s="1"/>
      <c r="D222" s="26" t="s">
        <v>28</v>
      </c>
      <c r="E222" s="51">
        <f>NPV(E214,E217:E219)</f>
        <v>4976.851851851854</v>
      </c>
      <c r="F222" s="51">
        <f>NPV(E214,F217:F219)</f>
        <v>5092.592592592594</v>
      </c>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row>
    <row r="223" spans="2:46" ht="15.6" thickTop="1" thickBot="1" x14ac:dyDescent="0.35">
      <c r="B223" s="1"/>
      <c r="C223" s="1"/>
      <c r="D223" s="37"/>
      <c r="E223" s="37"/>
      <c r="F223" s="37"/>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row>
    <row r="224" spans="2:46" ht="22.2" thickTop="1" thickBot="1" x14ac:dyDescent="0.45">
      <c r="B224" s="1"/>
      <c r="C224" s="1"/>
      <c r="D224" s="26" t="s">
        <v>29</v>
      </c>
      <c r="E224" s="51">
        <f>E217+NPV(E214,E218:E219)</f>
        <v>5972.2222222222208</v>
      </c>
      <c r="F224" s="51">
        <f>F217+NPV(E214,F218:F219)</f>
        <v>6111.1111111111113</v>
      </c>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row>
    <row r="225" spans="2:46" ht="15.6" thickTop="1" thickBot="1" x14ac:dyDescent="0.35">
      <c r="B225" s="1"/>
      <c r="C225" s="1"/>
      <c r="D225" s="37"/>
      <c r="E225" s="37"/>
      <c r="F225" s="37"/>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row>
    <row r="226" spans="2:46" ht="22.2" thickTop="1" thickBot="1" x14ac:dyDescent="0.45">
      <c r="B226" s="1"/>
      <c r="C226" s="1"/>
      <c r="D226" s="26" t="s">
        <v>30</v>
      </c>
      <c r="E226" s="51">
        <f>SQRT(1+E214)*E222</f>
        <v>5451.8680492412386</v>
      </c>
      <c r="F226" s="51">
        <f>SQRT(1+E214)*F222</f>
        <v>5578.6556782933594</v>
      </c>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row>
    <row r="227" spans="2:46" ht="15" thickTop="1" x14ac:dyDescent="0.3">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row>
    <row r="228" spans="2:46" x14ac:dyDescent="0.3">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row>
    <row r="229" spans="2:46" ht="21" x14ac:dyDescent="0.4">
      <c r="B229" s="4" t="s">
        <v>128</v>
      </c>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row>
    <row r="230" spans="2:46" ht="21" x14ac:dyDescent="0.4">
      <c r="B230" s="2" t="s">
        <v>129</v>
      </c>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row>
    <row r="231" spans="2:46" ht="21" x14ac:dyDescent="0.4">
      <c r="B231" s="2" t="s">
        <v>130</v>
      </c>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row>
    <row r="232" spans="2:46" ht="21" x14ac:dyDescent="0.4">
      <c r="B232" s="2" t="s">
        <v>131</v>
      </c>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row>
    <row r="233" spans="2:46" ht="21" x14ac:dyDescent="0.4">
      <c r="B233" s="4" t="s">
        <v>132</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row>
    <row r="234" spans="2:46" ht="21" x14ac:dyDescent="0.4">
      <c r="B234" s="2" t="s">
        <v>133</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row>
    <row r="235" spans="2:46" x14ac:dyDescent="0.3">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row>
    <row r="236" spans="2:46" ht="15" thickBot="1" x14ac:dyDescent="0.35">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row>
    <row r="237" spans="2:46" ht="22.2" thickTop="1" thickBot="1" x14ac:dyDescent="0.45">
      <c r="B237" s="1"/>
      <c r="C237" s="1"/>
      <c r="D237" s="26" t="s">
        <v>1</v>
      </c>
      <c r="E237" s="35">
        <v>0.2</v>
      </c>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row>
    <row r="238" spans="2:46" ht="22.2" thickTop="1" thickBot="1" x14ac:dyDescent="0.45">
      <c r="B238" s="1"/>
      <c r="C238" s="1"/>
      <c r="D238" s="26" t="s">
        <v>31</v>
      </c>
      <c r="E238" s="26" t="s">
        <v>32</v>
      </c>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row>
    <row r="239" spans="2:46" ht="19.2" thickTop="1" thickBot="1" x14ac:dyDescent="0.4">
      <c r="B239" s="1"/>
      <c r="C239" s="1"/>
      <c r="D239" s="39">
        <v>42536</v>
      </c>
      <c r="E239" s="9">
        <v>5000</v>
      </c>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row>
    <row r="240" spans="2:46" ht="19.2" thickTop="1" thickBot="1" x14ac:dyDescent="0.4">
      <c r="B240" s="1"/>
      <c r="C240" s="1"/>
      <c r="D240" s="39">
        <v>42657</v>
      </c>
      <c r="E240" s="9">
        <v>5143</v>
      </c>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row>
    <row r="241" spans="2:46" ht="19.2" thickTop="1" thickBot="1" x14ac:dyDescent="0.4">
      <c r="B241" s="1"/>
      <c r="C241" s="1"/>
      <c r="D241" s="39">
        <v>42855</v>
      </c>
      <c r="E241" s="9">
        <v>8838</v>
      </c>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row>
    <row r="242" spans="2:46" ht="19.2" thickTop="1" thickBot="1" x14ac:dyDescent="0.4">
      <c r="B242" s="1"/>
      <c r="C242" s="1"/>
      <c r="D242" s="39">
        <v>42684</v>
      </c>
      <c r="E242" s="9">
        <v>-4893</v>
      </c>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row>
    <row r="243" spans="2:46" ht="19.2" thickTop="1" thickBot="1" x14ac:dyDescent="0.4">
      <c r="B243" s="1"/>
      <c r="C243" s="1"/>
      <c r="D243" s="39">
        <v>42629</v>
      </c>
      <c r="E243" s="9">
        <v>-2134</v>
      </c>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row>
    <row r="244" spans="2:46" ht="19.2" thickTop="1" thickBot="1" x14ac:dyDescent="0.4">
      <c r="B244" s="1"/>
      <c r="C244" s="1"/>
      <c r="D244" s="39">
        <v>42843</v>
      </c>
      <c r="E244" s="9">
        <v>8047</v>
      </c>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row>
    <row r="245" spans="2:46" ht="19.2" thickTop="1" thickBot="1" x14ac:dyDescent="0.4">
      <c r="B245" s="1"/>
      <c r="C245" s="1"/>
      <c r="D245" s="39">
        <v>42609</v>
      </c>
      <c r="E245" s="9">
        <v>3908</v>
      </c>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row>
    <row r="246" spans="2:46" ht="19.2" thickTop="1" thickBot="1" x14ac:dyDescent="0.4">
      <c r="B246" s="1"/>
      <c r="C246" s="1"/>
      <c r="D246" s="39">
        <v>42568</v>
      </c>
      <c r="E246" s="9">
        <v>-4007</v>
      </c>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row>
    <row r="247" spans="2:46" ht="15.6" thickTop="1" thickBot="1" x14ac:dyDescent="0.35">
      <c r="B247" s="1"/>
      <c r="C247" s="1"/>
      <c r="D247" s="37"/>
      <c r="E247" s="37"/>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row>
    <row r="248" spans="2:46" ht="22.2" thickTop="1" thickBot="1" x14ac:dyDescent="0.45">
      <c r="B248" s="1"/>
      <c r="C248" s="1"/>
      <c r="D248" s="26" t="s">
        <v>33</v>
      </c>
      <c r="E248" s="49">
        <f>XNPV(E237,E239:E246,D239:D246)</f>
        <v>17523.654500894841</v>
      </c>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row>
    <row r="249" spans="2:46" ht="15" thickTop="1" x14ac:dyDescent="0.3">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row>
    <row r="250" spans="2:46" ht="23.4" x14ac:dyDescent="0.4">
      <c r="B250" s="2" t="s">
        <v>134</v>
      </c>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spans="2:46" ht="21" x14ac:dyDescent="0.4">
      <c r="B251" s="2" t="s">
        <v>135</v>
      </c>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row>
    <row r="252" spans="2:46" x14ac:dyDescent="0.3">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row>
    <row r="253" spans="2:46" ht="15" thickBot="1" x14ac:dyDescent="0.35">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row>
    <row r="254" spans="2:46" ht="22.2" thickTop="1" thickBot="1" x14ac:dyDescent="0.45">
      <c r="B254" s="1"/>
      <c r="C254" s="1"/>
      <c r="D254" s="26" t="s">
        <v>1</v>
      </c>
      <c r="E254" s="35">
        <v>0.2</v>
      </c>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row>
    <row r="255" spans="2:46" ht="22.2" thickTop="1" thickBot="1" x14ac:dyDescent="0.45">
      <c r="B255" s="1"/>
      <c r="C255" s="1"/>
      <c r="D255" s="26" t="s">
        <v>31</v>
      </c>
      <c r="E255" s="26" t="s">
        <v>32</v>
      </c>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row>
    <row r="256" spans="2:46" ht="19.2" thickTop="1" thickBot="1" x14ac:dyDescent="0.4">
      <c r="B256" s="1"/>
      <c r="C256" s="1"/>
      <c r="D256" s="39">
        <v>42078</v>
      </c>
      <c r="E256" s="9">
        <v>0</v>
      </c>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row>
    <row r="257" spans="2:46" ht="19.2" thickTop="1" thickBot="1" x14ac:dyDescent="0.4">
      <c r="B257" s="1"/>
      <c r="C257" s="1"/>
      <c r="D257" s="39">
        <v>42536</v>
      </c>
      <c r="E257" s="9">
        <v>5000</v>
      </c>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row>
    <row r="258" spans="2:46" ht="19.2" thickTop="1" thickBot="1" x14ac:dyDescent="0.4">
      <c r="B258" s="1"/>
      <c r="C258" s="1"/>
      <c r="D258" s="39">
        <v>42657</v>
      </c>
      <c r="E258" s="9">
        <v>5143</v>
      </c>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row>
    <row r="259" spans="2:46" ht="19.2" thickTop="1" thickBot="1" x14ac:dyDescent="0.4">
      <c r="B259" s="1"/>
      <c r="C259" s="1"/>
      <c r="D259" s="39">
        <v>42855</v>
      </c>
      <c r="E259" s="9">
        <v>8838</v>
      </c>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row>
    <row r="260" spans="2:46" ht="19.2" thickTop="1" thickBot="1" x14ac:dyDescent="0.4">
      <c r="B260" s="1"/>
      <c r="C260" s="1"/>
      <c r="D260" s="39">
        <v>42684</v>
      </c>
      <c r="E260" s="9">
        <v>-4893</v>
      </c>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row>
    <row r="261" spans="2:46" ht="19.2" thickTop="1" thickBot="1" x14ac:dyDescent="0.4">
      <c r="B261" s="1"/>
      <c r="C261" s="1"/>
      <c r="D261" s="39">
        <v>42629</v>
      </c>
      <c r="E261" s="9">
        <v>-2134</v>
      </c>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row>
    <row r="262" spans="2:46" ht="19.2" thickTop="1" thickBot="1" x14ac:dyDescent="0.4">
      <c r="B262" s="1"/>
      <c r="C262" s="1"/>
      <c r="D262" s="39">
        <v>42843</v>
      </c>
      <c r="E262" s="9">
        <v>8047</v>
      </c>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row>
    <row r="263" spans="2:46" ht="19.2" thickTop="1" thickBot="1" x14ac:dyDescent="0.4">
      <c r="B263" s="1"/>
      <c r="C263" s="1"/>
      <c r="D263" s="39">
        <v>42609</v>
      </c>
      <c r="E263" s="9">
        <v>3908</v>
      </c>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row>
    <row r="264" spans="2:46" ht="19.2" thickTop="1" thickBot="1" x14ac:dyDescent="0.4">
      <c r="B264" s="1"/>
      <c r="C264" s="1"/>
      <c r="D264" s="39">
        <v>42568</v>
      </c>
      <c r="E264" s="9">
        <v>-4007</v>
      </c>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row>
    <row r="265" spans="2:46" ht="15.6" thickTop="1" thickBot="1" x14ac:dyDescent="0.35">
      <c r="B265" s="1"/>
      <c r="C265" s="1"/>
      <c r="D265" s="37"/>
      <c r="E265" s="37"/>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row>
    <row r="266" spans="2:46" ht="22.2" thickTop="1" thickBot="1" x14ac:dyDescent="0.45">
      <c r="B266" s="1"/>
      <c r="C266" s="1"/>
      <c r="D266" s="26" t="s">
        <v>33</v>
      </c>
      <c r="E266" s="49">
        <f>XNPV(E254,E256:E264,D256:D264)</f>
        <v>13940.183426721771</v>
      </c>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row>
    <row r="267" spans="2:46" ht="18.600000000000001" thickTop="1" x14ac:dyDescent="0.35">
      <c r="B267" s="1"/>
      <c r="C267" s="1"/>
      <c r="D267" s="1"/>
      <c r="E267" s="38"/>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row>
    <row r="268" spans="2:46" x14ac:dyDescent="0.3">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row>
    <row r="269" spans="2:46" ht="21" x14ac:dyDescent="0.4">
      <c r="B269" s="4" t="s">
        <v>137</v>
      </c>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row>
    <row r="270" spans="2:46" ht="21" x14ac:dyDescent="0.4">
      <c r="B270" s="2" t="s">
        <v>138</v>
      </c>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row>
    <row r="271" spans="2:46" ht="21" x14ac:dyDescent="0.4">
      <c r="B271" s="2" t="s">
        <v>139</v>
      </c>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row>
    <row r="272" spans="2:46" ht="15" thickBot="1" x14ac:dyDescent="0.35">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row>
    <row r="273" spans="2:46" ht="22.2" thickTop="1" thickBot="1" x14ac:dyDescent="0.45">
      <c r="B273" s="1"/>
      <c r="C273" s="1"/>
      <c r="D273" s="30" t="s">
        <v>32</v>
      </c>
      <c r="E273" s="30" t="s">
        <v>1</v>
      </c>
      <c r="F273" s="30" t="s">
        <v>34</v>
      </c>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row>
    <row r="274" spans="2:46" ht="19.2" thickTop="1" thickBot="1" x14ac:dyDescent="0.4">
      <c r="B274" s="1"/>
      <c r="C274" s="1"/>
      <c r="D274" s="32">
        <v>10000</v>
      </c>
      <c r="E274" s="33">
        <v>8</v>
      </c>
      <c r="F274" s="9">
        <v>-304.95</v>
      </c>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row>
    <row r="275" spans="2:46" ht="19.2" thickTop="1" thickBot="1" x14ac:dyDescent="0.4">
      <c r="B275" s="1"/>
      <c r="C275" s="1"/>
      <c r="D275" s="32">
        <v>-5000</v>
      </c>
      <c r="E275" s="33">
        <v>8.5</v>
      </c>
      <c r="F275" s="9">
        <v>-242.26</v>
      </c>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row>
    <row r="276" spans="2:46" ht="19.2" thickTop="1" thickBot="1" x14ac:dyDescent="0.4">
      <c r="B276" s="1"/>
      <c r="C276" s="1"/>
      <c r="D276" s="32">
        <v>-8500</v>
      </c>
      <c r="E276" s="33">
        <v>9</v>
      </c>
      <c r="F276" s="9">
        <v>-180.8</v>
      </c>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row>
    <row r="277" spans="2:46" ht="19.2" thickTop="1" thickBot="1" x14ac:dyDescent="0.4">
      <c r="B277" s="1"/>
      <c r="C277" s="1"/>
      <c r="D277" s="32">
        <v>2000</v>
      </c>
      <c r="E277" s="33">
        <v>9.5</v>
      </c>
      <c r="F277" s="9">
        <v>-120.54</v>
      </c>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row>
    <row r="278" spans="2:46" ht="19.2" thickTop="1" thickBot="1" x14ac:dyDescent="0.4">
      <c r="B278" s="1"/>
      <c r="C278" s="1"/>
      <c r="D278" s="1"/>
      <c r="E278" s="33">
        <v>10</v>
      </c>
      <c r="F278" s="9">
        <v>-61.47</v>
      </c>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row>
    <row r="279" spans="2:46" ht="19.2" thickTop="1" thickBot="1" x14ac:dyDescent="0.4">
      <c r="B279" s="1"/>
      <c r="C279" s="1"/>
      <c r="D279" s="1"/>
      <c r="E279" s="33">
        <v>10.53</v>
      </c>
      <c r="F279" s="9">
        <v>-0.12</v>
      </c>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row>
    <row r="280" spans="2:46" ht="19.2" thickTop="1" thickBot="1" x14ac:dyDescent="0.4">
      <c r="B280" s="1"/>
      <c r="C280" s="1"/>
      <c r="D280" s="1"/>
      <c r="E280" s="33">
        <v>11</v>
      </c>
      <c r="F280" s="9">
        <v>53.23</v>
      </c>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row>
    <row r="281" spans="2:46" ht="19.2" thickTop="1" thickBot="1" x14ac:dyDescent="0.4">
      <c r="B281" s="1"/>
      <c r="C281" s="1"/>
      <c r="D281" s="1"/>
      <c r="E281" s="33">
        <v>11.5</v>
      </c>
      <c r="F281" s="9">
        <v>108.91</v>
      </c>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row>
    <row r="282" spans="2:46" ht="19.2" thickTop="1" thickBot="1" x14ac:dyDescent="0.4">
      <c r="B282" s="1"/>
      <c r="C282" s="1"/>
      <c r="D282" s="1"/>
      <c r="E282" s="33">
        <v>12</v>
      </c>
      <c r="F282" s="9">
        <v>163.51</v>
      </c>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row>
    <row r="283" spans="2:46" ht="15" thickTop="1" x14ac:dyDescent="0.3">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row>
    <row r="284" spans="2:46" x14ac:dyDescent="0.3">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row>
    <row r="285" spans="2:46" ht="21" x14ac:dyDescent="0.4">
      <c r="B285" s="2" t="s">
        <v>140</v>
      </c>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row>
    <row r="286" spans="2:46" ht="21" x14ac:dyDescent="0.4">
      <c r="B286" s="2" t="s">
        <v>141</v>
      </c>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row>
    <row r="287" spans="2:46" x14ac:dyDescent="0.3">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row>
    <row r="288" spans="2:46" ht="20.399999999999999" x14ac:dyDescent="0.3">
      <c r="B288" s="21" t="s">
        <v>142</v>
      </c>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row>
    <row r="289" spans="2:46" ht="15.6" x14ac:dyDescent="0.3">
      <c r="B289" s="22" t="s">
        <v>143</v>
      </c>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row>
    <row r="290" spans="2:46" x14ac:dyDescent="0.3">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row>
    <row r="291" spans="2:46" ht="15" thickBot="1" x14ac:dyDescent="0.35">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row>
    <row r="292" spans="2:46" ht="22.2" thickTop="1" thickBot="1" x14ac:dyDescent="0.45">
      <c r="B292" s="1"/>
      <c r="C292" s="1"/>
      <c r="D292" s="26" t="s">
        <v>32</v>
      </c>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row>
    <row r="293" spans="2:46" ht="19.2" thickTop="1" thickBot="1" x14ac:dyDescent="0.4">
      <c r="B293" s="1"/>
      <c r="C293" s="1"/>
      <c r="D293" s="9">
        <v>10000</v>
      </c>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row>
    <row r="294" spans="2:46" ht="19.2" thickTop="1" thickBot="1" x14ac:dyDescent="0.4">
      <c r="B294" s="1"/>
      <c r="C294" s="1"/>
      <c r="D294" s="9">
        <v>-5000</v>
      </c>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row>
    <row r="295" spans="2:46" ht="19.2" thickTop="1" thickBot="1" x14ac:dyDescent="0.4">
      <c r="B295" s="1"/>
      <c r="C295" s="1"/>
      <c r="D295" s="9">
        <v>-8500</v>
      </c>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row>
    <row r="296" spans="2:46" ht="19.2" thickTop="1" thickBot="1" x14ac:dyDescent="0.4">
      <c r="B296" s="1"/>
      <c r="C296" s="1"/>
      <c r="D296" s="9">
        <v>2000</v>
      </c>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row>
    <row r="297" spans="2:46" ht="22.2" thickTop="1" thickBot="1" x14ac:dyDescent="0.45">
      <c r="B297" s="1"/>
      <c r="C297" s="1"/>
      <c r="D297" s="26" t="s">
        <v>35</v>
      </c>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spans="2:46" ht="19.2" thickTop="1" thickBot="1" x14ac:dyDescent="0.4">
      <c r="B298" s="1"/>
      <c r="C298" s="1"/>
      <c r="D298" s="48">
        <f>IRR(D293:D296)</f>
        <v>0.1053100591867342</v>
      </c>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row>
    <row r="299" spans="2:46" ht="15" thickTop="1" x14ac:dyDescent="0.3">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row>
    <row r="300" spans="2:46" ht="18" x14ac:dyDescent="0.35">
      <c r="B300" s="7" t="s">
        <v>144</v>
      </c>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row>
    <row r="301" spans="2:46" ht="18" x14ac:dyDescent="0.35">
      <c r="B301" s="7" t="s">
        <v>145</v>
      </c>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row>
    <row r="302" spans="2:46" ht="21" x14ac:dyDescent="0.4">
      <c r="B302" s="2" t="s">
        <v>146</v>
      </c>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row>
    <row r="303" spans="2:46" ht="21" x14ac:dyDescent="0.4">
      <c r="B303" s="2" t="s">
        <v>147</v>
      </c>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row>
    <row r="304" spans="2:46" ht="21" x14ac:dyDescent="0.4">
      <c r="B304" s="2" t="s">
        <v>148</v>
      </c>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row>
    <row r="305" spans="2:46" x14ac:dyDescent="0.3">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row>
    <row r="306" spans="2:46" ht="23.4" x14ac:dyDescent="0.45">
      <c r="B306" s="16" t="s">
        <v>149</v>
      </c>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row>
    <row r="307" spans="2:46" ht="21" x14ac:dyDescent="0.4">
      <c r="B307" s="2" t="s">
        <v>150</v>
      </c>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row>
    <row r="308" spans="2:46" ht="21" x14ac:dyDescent="0.4">
      <c r="B308" s="2" t="s">
        <v>151</v>
      </c>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row>
    <row r="309" spans="2:46" ht="21" x14ac:dyDescent="0.4">
      <c r="B309" s="2" t="s">
        <v>152</v>
      </c>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row>
    <row r="310" spans="2:46" ht="21" x14ac:dyDescent="0.4">
      <c r="B310" s="2" t="s">
        <v>153</v>
      </c>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row>
    <row r="311" spans="2:46" ht="15" thickBot="1" x14ac:dyDescent="0.35">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row>
    <row r="312" spans="2:46" ht="22.2" thickTop="1" thickBot="1" x14ac:dyDescent="0.45">
      <c r="B312" s="1"/>
      <c r="C312" s="1"/>
      <c r="D312" s="30" t="s">
        <v>32</v>
      </c>
      <c r="E312" s="30" t="s">
        <v>36</v>
      </c>
      <c r="F312" s="30" t="s">
        <v>35</v>
      </c>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row>
    <row r="313" spans="2:46" ht="19.2" thickTop="1" thickBot="1" x14ac:dyDescent="0.4">
      <c r="B313" s="1"/>
      <c r="C313" s="1"/>
      <c r="D313" s="32">
        <v>10000</v>
      </c>
      <c r="E313" s="9"/>
      <c r="F313" s="31">
        <f>IRR(D313:D316)</f>
        <v>0.1053100591867342</v>
      </c>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row>
    <row r="314" spans="2:46" ht="19.2" thickTop="1" thickBot="1" x14ac:dyDescent="0.4">
      <c r="B314" s="1"/>
      <c r="C314" s="1"/>
      <c r="D314" s="32">
        <v>-5000</v>
      </c>
      <c r="E314" s="9">
        <v>0.05</v>
      </c>
      <c r="F314" s="34">
        <f>IRR($D$313:$D$316,E314)</f>
        <v>0.10531005918673531</v>
      </c>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row>
    <row r="315" spans="2:46" ht="19.2" thickTop="1" thickBot="1" x14ac:dyDescent="0.4">
      <c r="B315" s="1"/>
      <c r="C315" s="1"/>
      <c r="D315" s="32">
        <v>-8500</v>
      </c>
      <c r="E315" s="9">
        <v>0.15</v>
      </c>
      <c r="F315" s="34">
        <f t="shared" ref="F315:F323" si="5">IRR($D$313:$D$316,E315)</f>
        <v>0.10531005918673553</v>
      </c>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row>
    <row r="316" spans="2:46" ht="19.2" thickTop="1" thickBot="1" x14ac:dyDescent="0.4">
      <c r="B316" s="1"/>
      <c r="C316" s="1"/>
      <c r="D316" s="32">
        <v>2000</v>
      </c>
      <c r="E316" s="9">
        <v>0.2</v>
      </c>
      <c r="F316" s="34">
        <f t="shared" si="5"/>
        <v>0.10531005918672065</v>
      </c>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row>
    <row r="317" spans="2:46" ht="19.2" thickTop="1" thickBot="1" x14ac:dyDescent="0.4">
      <c r="B317" s="1"/>
      <c r="C317" s="1"/>
      <c r="D317" s="1"/>
      <c r="E317" s="9">
        <v>0.25</v>
      </c>
      <c r="F317" s="34">
        <f t="shared" si="5"/>
        <v>0.10531005918632652</v>
      </c>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row>
    <row r="318" spans="2:46" ht="19.2" thickTop="1" thickBot="1" x14ac:dyDescent="0.4">
      <c r="B318" s="1"/>
      <c r="C318" s="1"/>
      <c r="D318" s="1"/>
      <c r="E318" s="9">
        <v>0.3</v>
      </c>
      <c r="F318" s="34">
        <f t="shared" si="5"/>
        <v>0.10531005918673553</v>
      </c>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row>
    <row r="319" spans="2:46" ht="19.2" thickTop="1" thickBot="1" x14ac:dyDescent="0.4">
      <c r="B319" s="1"/>
      <c r="C319" s="1"/>
      <c r="D319" s="1"/>
      <c r="E319" s="9">
        <v>0.35</v>
      </c>
      <c r="F319" s="34">
        <f t="shared" si="5"/>
        <v>0.10531005918673553</v>
      </c>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row>
    <row r="320" spans="2:46" ht="19.2" thickTop="1" thickBot="1" x14ac:dyDescent="0.4">
      <c r="B320" s="1"/>
      <c r="C320" s="1"/>
      <c r="D320" s="1"/>
      <c r="E320" s="9">
        <v>0.4</v>
      </c>
      <c r="F320" s="34">
        <f t="shared" si="5"/>
        <v>0.10531005918673553</v>
      </c>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row>
    <row r="321" spans="2:46" ht="19.2" thickTop="1" thickBot="1" x14ac:dyDescent="0.4">
      <c r="B321" s="1"/>
      <c r="C321" s="1"/>
      <c r="D321" s="1"/>
      <c r="E321" s="9">
        <v>0.45</v>
      </c>
      <c r="F321" s="34">
        <f t="shared" si="5"/>
        <v>0.10531005918673575</v>
      </c>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row>
    <row r="322" spans="2:46" ht="19.2" thickTop="1" thickBot="1" x14ac:dyDescent="0.4">
      <c r="B322" s="1"/>
      <c r="C322" s="1"/>
      <c r="D322" s="1"/>
      <c r="E322" s="9">
        <v>0.5</v>
      </c>
      <c r="F322" s="34">
        <f t="shared" si="5"/>
        <v>0.10531005918673619</v>
      </c>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row>
    <row r="323" spans="2:46" ht="19.2" thickTop="1" thickBot="1" x14ac:dyDescent="0.4">
      <c r="B323" s="1"/>
      <c r="C323" s="1"/>
      <c r="D323" s="1"/>
      <c r="E323" s="9">
        <v>0.55000000000000004</v>
      </c>
      <c r="F323" s="34">
        <f t="shared" si="5"/>
        <v>0.1053100591867373</v>
      </c>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4" spans="2:46" ht="15" thickTop="1" x14ac:dyDescent="0.3">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row>
    <row r="325" spans="2:46" ht="21" x14ac:dyDescent="0.4">
      <c r="B325" s="2" t="s">
        <v>154</v>
      </c>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row>
    <row r="326" spans="2:46" x14ac:dyDescent="0.3">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row>
    <row r="327" spans="2:46" ht="25.8" x14ac:dyDescent="0.5">
      <c r="B327" s="3" t="s">
        <v>155</v>
      </c>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row>
    <row r="328" spans="2:46" ht="21" x14ac:dyDescent="0.4">
      <c r="B328" s="2" t="s">
        <v>156</v>
      </c>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row>
    <row r="329" spans="2:46" x14ac:dyDescent="0.3">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row>
    <row r="330" spans="2:46" ht="15" thickBot="1" x14ac:dyDescent="0.35">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row>
    <row r="331" spans="2:46" ht="22.2" thickTop="1" thickBot="1" x14ac:dyDescent="0.45">
      <c r="B331" s="1"/>
      <c r="C331" s="1"/>
      <c r="D331" s="30" t="s">
        <v>32</v>
      </c>
      <c r="E331" s="30" t="s">
        <v>36</v>
      </c>
      <c r="F331" s="30" t="s">
        <v>35</v>
      </c>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row>
    <row r="332" spans="2:46" ht="19.2" thickTop="1" thickBot="1" x14ac:dyDescent="0.4">
      <c r="B332" s="1"/>
      <c r="C332" s="1"/>
      <c r="D332" s="32">
        <v>-20000</v>
      </c>
      <c r="E332" s="9"/>
      <c r="F332" s="34">
        <f>IRR(D332:D335)</f>
        <v>-9.5909414154996986E-2</v>
      </c>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row>
    <row r="333" spans="2:46" ht="19.2" thickTop="1" thickBot="1" x14ac:dyDescent="0.4">
      <c r="B333" s="1"/>
      <c r="C333" s="1"/>
      <c r="D333" s="32">
        <v>82000</v>
      </c>
      <c r="E333" s="9">
        <v>0.05</v>
      </c>
      <c r="F333" s="34">
        <f>IRR($D$332:$D$335,E333)</f>
        <v>-9.5909414154960682E-2</v>
      </c>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row>
    <row r="334" spans="2:46" ht="19.2" thickTop="1" thickBot="1" x14ac:dyDescent="0.4">
      <c r="B334" s="1"/>
      <c r="C334" s="1"/>
      <c r="D334" s="32">
        <v>-60000</v>
      </c>
      <c r="E334" s="9">
        <v>0.15</v>
      </c>
      <c r="F334" s="34">
        <f t="shared" ref="F334:F343" si="6">IRR($D$332:$D$335,E334)</f>
        <v>-9.5909414155059047E-2</v>
      </c>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row>
    <row r="335" spans="2:46" ht="19.2" thickTop="1" thickBot="1" x14ac:dyDescent="0.4">
      <c r="B335" s="1"/>
      <c r="C335" s="1"/>
      <c r="D335" s="32">
        <v>2000</v>
      </c>
      <c r="E335" s="9">
        <v>0.2</v>
      </c>
      <c r="F335" s="34">
        <f t="shared" si="6"/>
        <v>-9.5909414154996986E-2</v>
      </c>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row>
    <row r="336" spans="2:46" ht="19.2" thickTop="1" thickBot="1" x14ac:dyDescent="0.4">
      <c r="B336" s="1"/>
      <c r="C336" s="1"/>
      <c r="D336" s="1"/>
      <c r="E336" s="9">
        <v>0.25</v>
      </c>
      <c r="F336" s="34">
        <f t="shared" si="6"/>
        <v>-9.5909414153667494E-2</v>
      </c>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row>
    <row r="337" spans="2:46" ht="19.2" thickTop="1" thickBot="1" x14ac:dyDescent="0.4">
      <c r="B337" s="1"/>
      <c r="C337" s="1"/>
      <c r="D337" s="1"/>
      <c r="E337" s="9">
        <v>0.3</v>
      </c>
      <c r="F337" s="34">
        <f t="shared" si="6"/>
        <v>-9.590941415486065E-2</v>
      </c>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row>
    <row r="338" spans="2:46" ht="19.2" thickTop="1" thickBot="1" x14ac:dyDescent="0.4">
      <c r="B338" s="1"/>
      <c r="C338" s="1"/>
      <c r="D338" s="1"/>
      <c r="E338" s="9">
        <v>0.35</v>
      </c>
      <c r="F338" s="34">
        <f t="shared" si="6"/>
        <v>-9.5909414154996986E-2</v>
      </c>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row>
    <row r="339" spans="2:46" ht="19.2" thickTop="1" thickBot="1" x14ac:dyDescent="0.4">
      <c r="B339" s="1"/>
      <c r="C339" s="1"/>
      <c r="D339" s="1"/>
      <c r="E339" s="9">
        <v>0.4</v>
      </c>
      <c r="F339" s="34">
        <f t="shared" si="6"/>
        <v>-9.5909414154997874E-2</v>
      </c>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row>
    <row r="340" spans="2:46" ht="19.2" thickTop="1" thickBot="1" x14ac:dyDescent="0.4">
      <c r="B340" s="1"/>
      <c r="C340" s="1"/>
      <c r="D340" s="1"/>
      <c r="E340" s="9">
        <v>0.45</v>
      </c>
      <c r="F340" s="34">
        <f t="shared" si="6"/>
        <v>2.160916914048538</v>
      </c>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row>
    <row r="341" spans="2:46" ht="19.2" thickTop="1" thickBot="1" x14ac:dyDescent="0.4">
      <c r="B341" s="1"/>
      <c r="C341" s="1"/>
      <c r="D341" s="1"/>
      <c r="E341" s="9">
        <v>0.5</v>
      </c>
      <c r="F341" s="34">
        <f t="shared" si="6"/>
        <v>2.1609169140534945</v>
      </c>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row>
    <row r="342" spans="2:46" ht="19.2" thickTop="1" thickBot="1" x14ac:dyDescent="0.4">
      <c r="B342" s="1"/>
      <c r="C342" s="1"/>
      <c r="D342" s="1"/>
      <c r="E342" s="9">
        <v>0.55000000000000004</v>
      </c>
      <c r="F342" s="34">
        <f t="shared" si="6"/>
        <v>2.1609169140387743</v>
      </c>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row>
    <row r="343" spans="2:46" ht="19.2" thickTop="1" thickBot="1" x14ac:dyDescent="0.4">
      <c r="B343" s="1"/>
      <c r="C343" s="1"/>
      <c r="D343" s="1"/>
      <c r="E343" s="9">
        <v>0.6</v>
      </c>
      <c r="F343" s="34">
        <f t="shared" si="6"/>
        <v>2.1609169140492739</v>
      </c>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row>
    <row r="344" spans="2:46" ht="15.6" thickTop="1" thickBot="1" x14ac:dyDescent="0.35">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row>
    <row r="345" spans="2:46" ht="22.2" thickTop="1" thickBot="1" x14ac:dyDescent="0.45">
      <c r="B345" s="1"/>
      <c r="C345" s="1"/>
      <c r="D345" s="1"/>
      <c r="E345" s="26" t="s">
        <v>35</v>
      </c>
      <c r="F345" s="26" t="s">
        <v>34</v>
      </c>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row>
    <row r="346" spans="2:46" ht="19.2" thickTop="1" thickBot="1" x14ac:dyDescent="0.4">
      <c r="B346" s="1"/>
      <c r="C346" s="1"/>
      <c r="D346" s="1"/>
      <c r="E346" s="33">
        <v>-9.59</v>
      </c>
      <c r="F346" s="35">
        <v>0</v>
      </c>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row>
    <row r="347" spans="2:46" ht="19.2" thickTop="1" thickBot="1" x14ac:dyDescent="0.4">
      <c r="B347" s="1"/>
      <c r="C347" s="1"/>
      <c r="D347" s="1"/>
      <c r="E347" s="33">
        <v>216.09</v>
      </c>
      <c r="F347" s="35">
        <v>0</v>
      </c>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row>
    <row r="348" spans="2:46" ht="15" thickTop="1" x14ac:dyDescent="0.3">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row>
    <row r="349" spans="2:46" ht="21" x14ac:dyDescent="0.4">
      <c r="B349" s="2" t="s">
        <v>157</v>
      </c>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row>
    <row r="350" spans="2:46" x14ac:dyDescent="0.3">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row>
    <row r="351" spans="2:46" ht="21" x14ac:dyDescent="0.4">
      <c r="B351" s="4" t="s">
        <v>158</v>
      </c>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row>
    <row r="352" spans="2:46" ht="21" x14ac:dyDescent="0.4">
      <c r="B352" s="2" t="s">
        <v>159</v>
      </c>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row>
    <row r="353" spans="2:46" ht="15" thickBot="1" x14ac:dyDescent="0.35">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row>
    <row r="354" spans="2:46" ht="22.2" thickTop="1" thickBot="1" x14ac:dyDescent="0.45">
      <c r="B354" s="1"/>
      <c r="C354" s="1"/>
      <c r="D354" s="30" t="s">
        <v>32</v>
      </c>
      <c r="E354" s="30" t="s">
        <v>36</v>
      </c>
      <c r="F354" s="30" t="s">
        <v>35</v>
      </c>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row>
    <row r="355" spans="2:46" ht="19.2" thickTop="1" thickBot="1" x14ac:dyDescent="0.4">
      <c r="B355" s="1"/>
      <c r="C355" s="1"/>
      <c r="D355" s="32">
        <v>10000</v>
      </c>
      <c r="E355" s="9"/>
      <c r="F355" s="31" t="e">
        <f>IRR(D355:D358)</f>
        <v>#NUM!</v>
      </c>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row>
    <row r="356" spans="2:46" ht="19.2" thickTop="1" thickBot="1" x14ac:dyDescent="0.4">
      <c r="B356" s="1"/>
      <c r="C356" s="1"/>
      <c r="D356" s="32">
        <v>-5000</v>
      </c>
      <c r="E356" s="9">
        <v>0.05</v>
      </c>
      <c r="F356" s="31" t="e">
        <f>IRR($D$355:$D$358,E356)</f>
        <v>#NUM!</v>
      </c>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row>
    <row r="357" spans="2:46" ht="19.2" thickTop="1" thickBot="1" x14ac:dyDescent="0.4">
      <c r="B357" s="1"/>
      <c r="C357" s="1"/>
      <c r="D357" s="32">
        <v>8500</v>
      </c>
      <c r="E357" s="9">
        <v>0.15</v>
      </c>
      <c r="F357" s="31" t="e">
        <f t="shared" ref="F357:F365" si="7">IRR($D$355:$D$358,E357)</f>
        <v>#NUM!</v>
      </c>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row>
    <row r="358" spans="2:46" ht="19.2" thickTop="1" thickBot="1" x14ac:dyDescent="0.4">
      <c r="B358" s="1"/>
      <c r="C358" s="1"/>
      <c r="D358" s="32">
        <v>2000</v>
      </c>
      <c r="E358" s="9">
        <v>0.2</v>
      </c>
      <c r="F358" s="31" t="e">
        <f t="shared" si="7"/>
        <v>#NUM!</v>
      </c>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row>
    <row r="359" spans="2:46" ht="19.2" thickTop="1" thickBot="1" x14ac:dyDescent="0.4">
      <c r="B359" s="1"/>
      <c r="C359" s="1"/>
      <c r="D359" s="1"/>
      <c r="E359" s="9">
        <v>0.25</v>
      </c>
      <c r="F359" s="31" t="e">
        <f t="shared" si="7"/>
        <v>#NUM!</v>
      </c>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row>
    <row r="360" spans="2:46" ht="19.2" thickTop="1" thickBot="1" x14ac:dyDescent="0.4">
      <c r="B360" s="1"/>
      <c r="C360" s="1"/>
      <c r="D360" s="1"/>
      <c r="E360" s="9">
        <v>0.3</v>
      </c>
      <c r="F360" s="31" t="e">
        <f t="shared" si="7"/>
        <v>#NUM!</v>
      </c>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row>
    <row r="361" spans="2:46" ht="19.2" thickTop="1" thickBot="1" x14ac:dyDescent="0.4">
      <c r="B361" s="1"/>
      <c r="C361" s="1"/>
      <c r="D361" s="1"/>
      <c r="E361" s="9">
        <v>0.35</v>
      </c>
      <c r="F361" s="31" t="e">
        <f t="shared" si="7"/>
        <v>#NUM!</v>
      </c>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row>
    <row r="362" spans="2:46" ht="19.2" thickTop="1" thickBot="1" x14ac:dyDescent="0.4">
      <c r="B362" s="1"/>
      <c r="C362" s="1"/>
      <c r="D362" s="1"/>
      <c r="E362" s="9">
        <v>0.4</v>
      </c>
      <c r="F362" s="31" t="e">
        <f t="shared" si="7"/>
        <v>#NUM!</v>
      </c>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row>
    <row r="363" spans="2:46" ht="19.2" thickTop="1" thickBot="1" x14ac:dyDescent="0.4">
      <c r="B363" s="1"/>
      <c r="C363" s="1"/>
      <c r="D363" s="1"/>
      <c r="E363" s="9">
        <v>0.45</v>
      </c>
      <c r="F363" s="31" t="e">
        <f t="shared" si="7"/>
        <v>#NUM!</v>
      </c>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row>
    <row r="364" spans="2:46" ht="19.2" thickTop="1" thickBot="1" x14ac:dyDescent="0.4">
      <c r="B364" s="1"/>
      <c r="C364" s="1"/>
      <c r="D364" s="1"/>
      <c r="E364" s="9">
        <v>0.5</v>
      </c>
      <c r="F364" s="31" t="e">
        <f t="shared" si="7"/>
        <v>#NUM!</v>
      </c>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row>
    <row r="365" spans="2:46" ht="19.2" thickTop="1" thickBot="1" x14ac:dyDescent="0.4">
      <c r="B365" s="1"/>
      <c r="C365" s="1"/>
      <c r="D365" s="1"/>
      <c r="E365" s="9">
        <v>0.55000000000000004</v>
      </c>
      <c r="F365" s="31" t="e">
        <f t="shared" si="7"/>
        <v>#NUM!</v>
      </c>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row>
    <row r="366" spans="2:46" ht="15" thickTop="1" x14ac:dyDescent="0.3">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row>
    <row r="367" spans="2:46" x14ac:dyDescent="0.3">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row>
    <row r="368" spans="2:46" ht="21" x14ac:dyDescent="0.4">
      <c r="B368" s="2" t="s">
        <v>160</v>
      </c>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row>
    <row r="369" spans="2:46" x14ac:dyDescent="0.3">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row>
    <row r="370" spans="2:46" ht="21" x14ac:dyDescent="0.4">
      <c r="B370" s="2" t="s">
        <v>161</v>
      </c>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row>
    <row r="371" spans="2:46" x14ac:dyDescent="0.3">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row>
    <row r="372" spans="2:46" ht="21" x14ac:dyDescent="0.4">
      <c r="B372" s="4" t="s">
        <v>162</v>
      </c>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row>
    <row r="373" spans="2:46" ht="21" x14ac:dyDescent="0.4">
      <c r="B373" s="2" t="s">
        <v>163</v>
      </c>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row>
    <row r="374" spans="2:46" ht="21" x14ac:dyDescent="0.4">
      <c r="B374" s="2" t="s">
        <v>164</v>
      </c>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row>
    <row r="375" spans="2:46" x14ac:dyDescent="0.3">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row>
    <row r="376" spans="2:46" ht="21" x14ac:dyDescent="0.4">
      <c r="B376" s="4" t="s">
        <v>165</v>
      </c>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row>
    <row r="377" spans="2:46" ht="21" x14ac:dyDescent="0.4">
      <c r="B377" s="2" t="s">
        <v>166</v>
      </c>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row>
    <row r="378" spans="2:46" ht="21" x14ac:dyDescent="0.4">
      <c r="B378" s="2" t="s">
        <v>167</v>
      </c>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row>
    <row r="379" spans="2:46" x14ac:dyDescent="0.3">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row>
    <row r="380" spans="2:46" ht="21" x14ac:dyDescent="0.4">
      <c r="B380" s="4" t="s">
        <v>168</v>
      </c>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row>
    <row r="381" spans="2:46" ht="21" x14ac:dyDescent="0.4">
      <c r="B381" s="2" t="s">
        <v>169</v>
      </c>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row>
    <row r="382" spans="2:46" ht="21" x14ac:dyDescent="0.4">
      <c r="B382" s="2" t="s">
        <v>170</v>
      </c>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row>
    <row r="383" spans="2:46" ht="21" x14ac:dyDescent="0.4">
      <c r="B383" s="2" t="s">
        <v>171</v>
      </c>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row>
    <row r="384" spans="2:46" ht="21" x14ac:dyDescent="0.4">
      <c r="B384" s="2" t="s">
        <v>172</v>
      </c>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row>
    <row r="385" spans="2:46" ht="15" thickBot="1" x14ac:dyDescent="0.35">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row>
    <row r="386" spans="2:46" ht="22.2" thickTop="1" thickBot="1" x14ac:dyDescent="0.45">
      <c r="B386" s="1"/>
      <c r="C386" s="1"/>
      <c r="D386" s="18"/>
      <c r="E386" s="26" t="s">
        <v>37</v>
      </c>
      <c r="F386" s="26" t="s">
        <v>35</v>
      </c>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row>
    <row r="387" spans="2:46" ht="22.2" thickTop="1" thickBot="1" x14ac:dyDescent="0.45">
      <c r="B387" s="1"/>
      <c r="C387" s="1"/>
      <c r="D387" s="26" t="s">
        <v>38</v>
      </c>
      <c r="E387" s="9">
        <v>1000</v>
      </c>
      <c r="F387" s="29">
        <v>0.1</v>
      </c>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row>
    <row r="388" spans="2:46" ht="22.2" thickTop="1" thickBot="1" x14ac:dyDescent="0.45">
      <c r="B388" s="1"/>
      <c r="C388" s="1"/>
      <c r="D388" s="26" t="s">
        <v>39</v>
      </c>
      <c r="E388" s="9">
        <v>100</v>
      </c>
      <c r="F388" s="29">
        <v>0.5</v>
      </c>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row>
    <row r="389" spans="2:46" ht="15" thickTop="1" x14ac:dyDescent="0.3">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row>
    <row r="390" spans="2:46" x14ac:dyDescent="0.3">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row>
    <row r="391" spans="2:46" ht="21" x14ac:dyDescent="0.4">
      <c r="B391" s="2" t="s">
        <v>173</v>
      </c>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row>
    <row r="392" spans="2:46" ht="21" x14ac:dyDescent="0.4">
      <c r="B392" s="2" t="s">
        <v>174</v>
      </c>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row>
    <row r="393" spans="2:46" ht="21" x14ac:dyDescent="0.4">
      <c r="B393" s="2" t="s">
        <v>175</v>
      </c>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row>
    <row r="394" spans="2:46" ht="21" x14ac:dyDescent="0.4">
      <c r="B394" s="2" t="s">
        <v>176</v>
      </c>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row>
    <row r="395" spans="2:46" ht="21" x14ac:dyDescent="0.4">
      <c r="B395" s="2" t="s">
        <v>177</v>
      </c>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row>
    <row r="396" spans="2:46" ht="21" x14ac:dyDescent="0.4">
      <c r="B396" s="2" t="s">
        <v>178</v>
      </c>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row>
    <row r="397" spans="2:46" ht="21" x14ac:dyDescent="0.4">
      <c r="B397" s="2" t="s">
        <v>179</v>
      </c>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row>
    <row r="398" spans="2:46" x14ac:dyDescent="0.3">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row>
    <row r="399" spans="2:46" ht="15" thickBot="1" x14ac:dyDescent="0.35">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row>
    <row r="400" spans="2:46" ht="22.2" thickTop="1" thickBot="1" x14ac:dyDescent="0.45">
      <c r="B400" s="1"/>
      <c r="C400" s="1"/>
      <c r="D400" s="26" t="s">
        <v>40</v>
      </c>
      <c r="E400" s="26" t="s">
        <v>38</v>
      </c>
      <c r="F400" s="26" t="s">
        <v>39</v>
      </c>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row>
    <row r="401" spans="2:46" ht="19.2" thickTop="1" thickBot="1" x14ac:dyDescent="0.4">
      <c r="B401" s="1"/>
      <c r="C401" s="1"/>
      <c r="D401" s="9">
        <v>0</v>
      </c>
      <c r="E401" s="9">
        <v>-1000</v>
      </c>
      <c r="F401" s="9">
        <v>-1000</v>
      </c>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row>
    <row r="402" spans="2:46" ht="19.2" thickTop="1" thickBot="1" x14ac:dyDescent="0.4">
      <c r="B402" s="1"/>
      <c r="C402" s="1"/>
      <c r="D402" s="9">
        <v>1</v>
      </c>
      <c r="E402" s="9">
        <v>0</v>
      </c>
      <c r="F402" s="9">
        <v>400</v>
      </c>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row>
    <row r="403" spans="2:46" ht="19.2" thickTop="1" thickBot="1" x14ac:dyDescent="0.4">
      <c r="B403" s="1"/>
      <c r="C403" s="1"/>
      <c r="D403" s="9">
        <v>2</v>
      </c>
      <c r="E403" s="9">
        <v>200</v>
      </c>
      <c r="F403" s="9">
        <v>400</v>
      </c>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row>
    <row r="404" spans="2:46" ht="19.2" thickTop="1" thickBot="1" x14ac:dyDescent="0.4">
      <c r="B404" s="1"/>
      <c r="C404" s="1"/>
      <c r="D404" s="9">
        <v>3</v>
      </c>
      <c r="E404" s="9">
        <v>300</v>
      </c>
      <c r="F404" s="9">
        <v>300</v>
      </c>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row>
    <row r="405" spans="2:46" ht="19.2" thickTop="1" thickBot="1" x14ac:dyDescent="0.4">
      <c r="B405" s="1"/>
      <c r="C405" s="1"/>
      <c r="D405" s="9">
        <v>4</v>
      </c>
      <c r="E405" s="9">
        <v>500</v>
      </c>
      <c r="F405" s="9">
        <v>300</v>
      </c>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row>
    <row r="406" spans="2:46" ht="19.2" thickTop="1" thickBot="1" x14ac:dyDescent="0.4">
      <c r="B406" s="1"/>
      <c r="C406" s="1"/>
      <c r="D406" s="9">
        <v>5</v>
      </c>
      <c r="E406" s="9">
        <v>900</v>
      </c>
      <c r="F406" s="9">
        <v>200</v>
      </c>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row>
    <row r="407" spans="2:46" ht="22.2" thickTop="1" thickBot="1" x14ac:dyDescent="0.45">
      <c r="B407" s="1"/>
      <c r="C407" s="1"/>
      <c r="D407" s="26" t="s">
        <v>35</v>
      </c>
      <c r="E407" s="49">
        <v>17</v>
      </c>
      <c r="F407" s="49">
        <v>20</v>
      </c>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row>
    <row r="408" spans="2:46" ht="22.2" thickTop="1" thickBot="1" x14ac:dyDescent="0.45">
      <c r="B408" s="1"/>
      <c r="C408" s="1"/>
      <c r="D408" s="26" t="s">
        <v>34</v>
      </c>
      <c r="E408" s="49">
        <v>815.89</v>
      </c>
      <c r="F408" s="49">
        <v>552.4</v>
      </c>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row>
    <row r="409" spans="2:46" ht="15" thickTop="1" x14ac:dyDescent="0.3">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row>
    <row r="410" spans="2:46" x14ac:dyDescent="0.3">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row>
    <row r="411" spans="2:46" ht="21" x14ac:dyDescent="0.4">
      <c r="B411" s="2" t="s">
        <v>180</v>
      </c>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row>
    <row r="412" spans="2:46" x14ac:dyDescent="0.3">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row>
    <row r="413" spans="2:46" ht="21" x14ac:dyDescent="0.4">
      <c r="B413" s="4" t="s">
        <v>181</v>
      </c>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row>
    <row r="414" spans="2:46" ht="21" x14ac:dyDescent="0.4">
      <c r="B414" s="2" t="s">
        <v>182</v>
      </c>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row>
    <row r="415" spans="2:46" ht="15" thickBot="1" x14ac:dyDescent="0.35">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row>
    <row r="416" spans="2:46" ht="22.2" thickTop="1" thickBot="1" x14ac:dyDescent="0.45">
      <c r="B416" s="1"/>
      <c r="C416" s="1"/>
      <c r="D416" s="26" t="s">
        <v>31</v>
      </c>
      <c r="E416" s="26" t="s">
        <v>27</v>
      </c>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row>
    <row r="417" spans="2:46" ht="15.6" thickTop="1" thickBot="1" x14ac:dyDescent="0.35">
      <c r="B417" s="1"/>
      <c r="C417" s="1"/>
      <c r="D417" s="20">
        <v>42102</v>
      </c>
      <c r="E417" s="19">
        <v>-10000</v>
      </c>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row>
    <row r="418" spans="2:46" ht="15.6" thickTop="1" thickBot="1" x14ac:dyDescent="0.35">
      <c r="B418" s="1"/>
      <c r="C418" s="1"/>
      <c r="D418" s="20">
        <v>42231</v>
      </c>
      <c r="E418" s="19">
        <v>4000</v>
      </c>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row>
    <row r="419" spans="2:46" ht="15.6" thickTop="1" thickBot="1" x14ac:dyDescent="0.35">
      <c r="B419" s="1"/>
      <c r="C419" s="1"/>
      <c r="D419" s="20">
        <v>42444</v>
      </c>
      <c r="E419" s="19">
        <v>3000</v>
      </c>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row>
    <row r="420" spans="2:46" ht="15.6" thickTop="1" thickBot="1" x14ac:dyDescent="0.35">
      <c r="B420" s="1"/>
      <c r="C420" s="1"/>
      <c r="D420" s="20">
        <v>42485</v>
      </c>
      <c r="E420" s="19">
        <v>5000</v>
      </c>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row>
    <row r="421" spans="2:46" ht="15.6" thickTop="1" thickBot="1" x14ac:dyDescent="0.35">
      <c r="B421" s="1"/>
      <c r="C421" s="1"/>
      <c r="D421" s="18"/>
      <c r="E421" s="18"/>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row>
    <row r="422" spans="2:46" ht="22.2" thickTop="1" thickBot="1" x14ac:dyDescent="0.45">
      <c r="B422" s="1"/>
      <c r="C422" s="1"/>
      <c r="D422" s="26" t="s">
        <v>41</v>
      </c>
      <c r="E422" s="48">
        <f>XIRR(E417:E420,D417:D420)</f>
        <v>0.26418331265449524</v>
      </c>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row>
    <row r="423" spans="2:46" ht="15" thickTop="1" x14ac:dyDescent="0.3">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row>
    <row r="424" spans="2:46" ht="21" x14ac:dyDescent="0.4">
      <c r="B424" s="2" t="s">
        <v>183</v>
      </c>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row>
    <row r="425" spans="2:46" x14ac:dyDescent="0.3">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row>
    <row r="426" spans="2:46" ht="25.8" x14ac:dyDescent="0.5">
      <c r="B426" s="3" t="s">
        <v>184</v>
      </c>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row>
    <row r="427" spans="2:46" ht="21" x14ac:dyDescent="0.4">
      <c r="B427" s="2" t="s">
        <v>185</v>
      </c>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row>
    <row r="428" spans="2:46" ht="21" x14ac:dyDescent="0.4">
      <c r="B428" s="2" t="s">
        <v>186</v>
      </c>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row>
    <row r="429" spans="2:46" ht="15" thickBot="1" x14ac:dyDescent="0.35">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row>
    <row r="430" spans="2:46" ht="22.2" thickTop="1" thickBot="1" x14ac:dyDescent="0.45">
      <c r="B430" s="1"/>
      <c r="C430" s="1"/>
      <c r="D430" s="26" t="s">
        <v>42</v>
      </c>
      <c r="E430" s="9">
        <v>0.1</v>
      </c>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row>
    <row r="431" spans="2:46" ht="22.2" thickTop="1" thickBot="1" x14ac:dyDescent="0.45">
      <c r="B431" s="1"/>
      <c r="C431" s="1"/>
      <c r="D431" s="26" t="s">
        <v>43</v>
      </c>
      <c r="E431" s="9">
        <v>0.12</v>
      </c>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row>
    <row r="432" spans="2:46" ht="15" thickTop="1" x14ac:dyDescent="0.3">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row>
    <row r="433" spans="2:46" x14ac:dyDescent="0.3">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row>
    <row r="434" spans="2:46" ht="15" thickBot="1" x14ac:dyDescent="0.35">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row>
    <row r="435" spans="2:46" ht="22.2" thickTop="1" thickBot="1" x14ac:dyDescent="0.45">
      <c r="B435" s="1"/>
      <c r="C435" s="1"/>
      <c r="D435" s="26" t="s">
        <v>40</v>
      </c>
      <c r="E435" s="26" t="s">
        <v>44</v>
      </c>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row>
    <row r="436" spans="2:46" ht="19.2" thickTop="1" thickBot="1" x14ac:dyDescent="0.4">
      <c r="B436" s="1"/>
      <c r="C436" s="1"/>
      <c r="D436" s="9">
        <v>0</v>
      </c>
      <c r="E436" s="9">
        <v>-1.6</v>
      </c>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row>
    <row r="437" spans="2:46" ht="19.2" thickTop="1" thickBot="1" x14ac:dyDescent="0.4">
      <c r="B437" s="1"/>
      <c r="C437" s="1"/>
      <c r="D437" s="9">
        <v>1</v>
      </c>
      <c r="E437" s="9">
        <v>10</v>
      </c>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row>
    <row r="438" spans="2:46" ht="19.2" thickTop="1" thickBot="1" x14ac:dyDescent="0.4">
      <c r="B438" s="1"/>
      <c r="C438" s="1"/>
      <c r="D438" s="9">
        <v>2</v>
      </c>
      <c r="E438" s="9">
        <v>-10</v>
      </c>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row>
    <row r="439" spans="2:46" ht="22.2" thickTop="1" thickBot="1" x14ac:dyDescent="0.45">
      <c r="B439" s="1"/>
      <c r="C439" s="1"/>
      <c r="D439" s="26" t="s">
        <v>45</v>
      </c>
      <c r="E439" s="26" t="s">
        <v>34</v>
      </c>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row>
    <row r="440" spans="2:46" ht="19.2" thickTop="1" thickBot="1" x14ac:dyDescent="0.4">
      <c r="B440" s="1"/>
      <c r="C440" s="1"/>
      <c r="D440" s="9">
        <v>0.1</v>
      </c>
      <c r="E440" s="36">
        <f>NPV(D440,$E$436:$E$438)</f>
        <v>-0.70323065364387649</v>
      </c>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row>
    <row r="441" spans="2:46" ht="19.2" thickTop="1" thickBot="1" x14ac:dyDescent="0.4">
      <c r="B441" s="1"/>
      <c r="C441" s="1"/>
      <c r="D441" s="9">
        <v>0.25</v>
      </c>
      <c r="E441" s="36">
        <f t="shared" ref="E441:E444" si="8">NPV(D441,$E$436:$E$438)</f>
        <v>0</v>
      </c>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row>
    <row r="442" spans="2:46" ht="19.2" thickTop="1" thickBot="1" x14ac:dyDescent="0.4">
      <c r="B442" s="1"/>
      <c r="C442" s="1"/>
      <c r="D442" s="9">
        <v>1.1000000000000001</v>
      </c>
      <c r="E442" s="36">
        <f t="shared" si="8"/>
        <v>0.42587193607601764</v>
      </c>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row>
    <row r="443" spans="2:46" ht="19.2" thickTop="1" thickBot="1" x14ac:dyDescent="0.4">
      <c r="B443" s="1"/>
      <c r="C443" s="1"/>
      <c r="D443" s="9">
        <v>4</v>
      </c>
      <c r="E443" s="36">
        <f t="shared" si="8"/>
        <v>-2.2204460492503132E-17</v>
      </c>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row>
    <row r="444" spans="2:46" ht="19.2" thickTop="1" thickBot="1" x14ac:dyDescent="0.4">
      <c r="B444" s="1"/>
      <c r="C444" s="1"/>
      <c r="D444" s="9">
        <v>5</v>
      </c>
      <c r="E444" s="36">
        <f t="shared" si="8"/>
        <v>-3.5185185185185187E-2</v>
      </c>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row>
    <row r="445" spans="2:46" ht="15.6" thickTop="1" thickBot="1" x14ac:dyDescent="0.35">
      <c r="B445" s="1"/>
      <c r="C445" s="1"/>
      <c r="D445" s="24"/>
      <c r="E445" s="25"/>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row>
    <row r="446" spans="2:46" ht="15" thickTop="1" x14ac:dyDescent="0.3">
      <c r="B446" s="1"/>
      <c r="C446" s="1"/>
      <c r="D446" s="1"/>
      <c r="E446" s="1"/>
      <c r="F446" s="2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row>
    <row r="447" spans="2:46" x14ac:dyDescent="0.3">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row>
    <row r="448" spans="2:46" x14ac:dyDescent="0.3">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row>
    <row r="449" spans="2:46" ht="21" x14ac:dyDescent="0.4">
      <c r="B449" s="2" t="s">
        <v>187</v>
      </c>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row>
    <row r="450" spans="2:46" ht="21" x14ac:dyDescent="0.4">
      <c r="B450" s="2" t="s">
        <v>188</v>
      </c>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row>
    <row r="451" spans="2:46" x14ac:dyDescent="0.3">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row>
    <row r="452" spans="2:46" ht="18" x14ac:dyDescent="0.35">
      <c r="B452" s="28" t="s">
        <v>189</v>
      </c>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row>
    <row r="453" spans="2:46" ht="15" thickBot="1" x14ac:dyDescent="0.35">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row>
    <row r="454" spans="2:46" thickTop="1" thickBot="1" x14ac:dyDescent="0.45">
      <c r="B454" s="1"/>
      <c r="C454" s="1"/>
      <c r="D454" s="27" t="s">
        <v>46</v>
      </c>
      <c r="E454" s="50">
        <f>MIRR(E436:E438,E430,E431)</f>
        <v>6.554621671065064E-2</v>
      </c>
      <c r="F454" s="2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row>
    <row r="455" spans="2:46" ht="15" thickTop="1" x14ac:dyDescent="0.3">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row>
    <row r="456" spans="2:46" x14ac:dyDescent="0.3">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row>
    <row r="457" spans="2:46" x14ac:dyDescent="0.3">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row>
    <row r="458" spans="2:46" x14ac:dyDescent="0.3">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row>
    <row r="459" spans="2:46" x14ac:dyDescent="0.3">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row>
    <row r="460" spans="2:46" x14ac:dyDescent="0.3">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row>
    <row r="461" spans="2:46" x14ac:dyDescent="0.3">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row>
    <row r="462" spans="2:46" x14ac:dyDescent="0.3">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row>
    <row r="463" spans="2:46" x14ac:dyDescent="0.3">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row>
    <row r="464" spans="2:46" x14ac:dyDescent="0.3">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row>
    <row r="465" spans="2:46" x14ac:dyDescent="0.3">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row>
    <row r="466" spans="2:46" x14ac:dyDescent="0.3">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row>
    <row r="467" spans="2:46" x14ac:dyDescent="0.3">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row>
    <row r="468" spans="2:46" x14ac:dyDescent="0.3">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row>
    <row r="469" spans="2:46" x14ac:dyDescent="0.3">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row>
    <row r="470" spans="2:46" x14ac:dyDescent="0.3">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row>
    <row r="471" spans="2:46" x14ac:dyDescent="0.3">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row>
    <row r="472" spans="2:46" x14ac:dyDescent="0.3">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row>
    <row r="473" spans="2:46" x14ac:dyDescent="0.3">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row>
    <row r="474" spans="2:46" x14ac:dyDescent="0.3">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row>
    <row r="475" spans="2:46" x14ac:dyDescent="0.3">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row>
    <row r="476" spans="2:46" x14ac:dyDescent="0.3">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row>
    <row r="477" spans="2:46" x14ac:dyDescent="0.3">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row>
    <row r="478" spans="2:46" x14ac:dyDescent="0.3">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row>
    <row r="479" spans="2:46" x14ac:dyDescent="0.3">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row>
    <row r="480" spans="2:46" x14ac:dyDescent="0.3">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row>
    <row r="481" spans="2:46" x14ac:dyDescent="0.3">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row>
    <row r="482" spans="2:46" x14ac:dyDescent="0.3">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row>
    <row r="483" spans="2:46" x14ac:dyDescent="0.3">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row>
    <row r="484" spans="2:46" x14ac:dyDescent="0.3">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row>
    <row r="485" spans="2:46" x14ac:dyDescent="0.3">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row>
    <row r="486" spans="2:46" x14ac:dyDescent="0.3">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row>
    <row r="487" spans="2:46" x14ac:dyDescent="0.3">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row>
    <row r="488" spans="2:46" x14ac:dyDescent="0.3">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row>
    <row r="489" spans="2:46" x14ac:dyDescent="0.3">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row>
    <row r="490" spans="2:46" x14ac:dyDescent="0.3">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row>
    <row r="491" spans="2:46" x14ac:dyDescent="0.3">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row>
    <row r="492" spans="2:46" x14ac:dyDescent="0.3">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row>
    <row r="493" spans="2:46" x14ac:dyDescent="0.3">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row>
    <row r="494" spans="2:46" x14ac:dyDescent="0.3">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row>
    <row r="495" spans="2:46" x14ac:dyDescent="0.3">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row>
    <row r="496" spans="2:46" x14ac:dyDescent="0.3">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row>
    <row r="497" spans="2:46" x14ac:dyDescent="0.3">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row>
    <row r="498" spans="2:46" x14ac:dyDescent="0.3">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row>
    <row r="499" spans="2:46" x14ac:dyDescent="0.3">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row>
    <row r="500" spans="2:46" x14ac:dyDescent="0.3">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row>
    <row r="501" spans="2:46" x14ac:dyDescent="0.3">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row>
    <row r="502" spans="2:46" x14ac:dyDescent="0.3">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row>
    <row r="503" spans="2:46" x14ac:dyDescent="0.3">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row>
    <row r="504" spans="2:46" x14ac:dyDescent="0.3">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row>
    <row r="505" spans="2:46" x14ac:dyDescent="0.3">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row>
    <row r="506" spans="2:46" x14ac:dyDescent="0.3">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row>
    <row r="507" spans="2:46" x14ac:dyDescent="0.3">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row>
    <row r="508" spans="2:46" x14ac:dyDescent="0.3">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row>
    <row r="509" spans="2:46" x14ac:dyDescent="0.3">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row>
    <row r="510" spans="2:46" x14ac:dyDescent="0.3">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row>
    <row r="511" spans="2:46" x14ac:dyDescent="0.3">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row>
    <row r="512" spans="2:46" x14ac:dyDescent="0.3">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row>
    <row r="513" spans="2:46" x14ac:dyDescent="0.3">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row>
    <row r="514" spans="2:46" x14ac:dyDescent="0.3">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row>
    <row r="515" spans="2:46" x14ac:dyDescent="0.3">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row>
    <row r="516" spans="2:46" x14ac:dyDescent="0.3">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row>
    <row r="517" spans="2:46" x14ac:dyDescent="0.3">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row>
    <row r="518" spans="2:46" x14ac:dyDescent="0.3">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row>
    <row r="519" spans="2:46" x14ac:dyDescent="0.3">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row>
    <row r="520" spans="2:46" x14ac:dyDescent="0.3">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row>
    <row r="521" spans="2:46" x14ac:dyDescent="0.3">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row>
    <row r="522" spans="2:46" x14ac:dyDescent="0.3">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row>
    <row r="523" spans="2:46" x14ac:dyDescent="0.3">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row>
    <row r="524" spans="2:46" x14ac:dyDescent="0.3">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row>
    <row r="525" spans="2:46" x14ac:dyDescent="0.3">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row>
    <row r="526" spans="2:46" x14ac:dyDescent="0.3">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row>
    <row r="527" spans="2:46" x14ac:dyDescent="0.3">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row>
    <row r="528" spans="2:46" x14ac:dyDescent="0.3">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row>
    <row r="529" spans="2:46" x14ac:dyDescent="0.3">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row>
    <row r="530" spans="2:46" x14ac:dyDescent="0.3">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row>
    <row r="531" spans="2:46" x14ac:dyDescent="0.3">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row>
    <row r="532" spans="2:46" x14ac:dyDescent="0.3">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row>
    <row r="533" spans="2:46" x14ac:dyDescent="0.3">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row>
    <row r="534" spans="2:46" x14ac:dyDescent="0.3">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row>
    <row r="535" spans="2:46" x14ac:dyDescent="0.3">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row>
    <row r="536" spans="2:46" x14ac:dyDescent="0.3">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row>
    <row r="537" spans="2:46" x14ac:dyDescent="0.3">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row>
    <row r="538" spans="2:46" x14ac:dyDescent="0.3">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row>
    <row r="539" spans="2:46" x14ac:dyDescent="0.3">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row>
    <row r="540" spans="2:46" x14ac:dyDescent="0.3">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row>
    <row r="541" spans="2:46" x14ac:dyDescent="0.3">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row>
    <row r="542" spans="2:46" x14ac:dyDescent="0.3">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row>
    <row r="543" spans="2:46" x14ac:dyDescent="0.3">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row>
    <row r="544" spans="2:46" x14ac:dyDescent="0.3">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row>
    <row r="545" spans="2:46" x14ac:dyDescent="0.3">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row>
    <row r="546" spans="2:46" x14ac:dyDescent="0.3">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row>
    <row r="547" spans="2:46" x14ac:dyDescent="0.3">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row>
    <row r="548" spans="2:46" x14ac:dyDescent="0.3">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row>
    <row r="549" spans="2:46" x14ac:dyDescent="0.3">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row>
    <row r="550" spans="2:46" x14ac:dyDescent="0.3">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row>
    <row r="551" spans="2:46" x14ac:dyDescent="0.3">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row>
    <row r="552" spans="2:46" x14ac:dyDescent="0.3">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row>
    <row r="553" spans="2:46" x14ac:dyDescent="0.3">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row>
    <row r="554" spans="2:46" x14ac:dyDescent="0.3">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row>
    <row r="555" spans="2:46" x14ac:dyDescent="0.3">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row>
    <row r="556" spans="2:46" x14ac:dyDescent="0.3">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row>
    <row r="557" spans="2:46" x14ac:dyDescent="0.3">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row>
    <row r="558" spans="2:46" x14ac:dyDescent="0.3">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row>
    <row r="559" spans="2:46" x14ac:dyDescent="0.3">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row>
    <row r="560" spans="2:46" x14ac:dyDescent="0.3">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row>
    <row r="561" spans="2:46" x14ac:dyDescent="0.3">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row>
    <row r="562" spans="2:46" x14ac:dyDescent="0.3">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row>
    <row r="563" spans="2:46" x14ac:dyDescent="0.3">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row>
    <row r="564" spans="2:46" x14ac:dyDescent="0.3">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row>
    <row r="565" spans="2:46" x14ac:dyDescent="0.3">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row>
    <row r="566" spans="2:46" x14ac:dyDescent="0.3">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row>
    <row r="567" spans="2:46" x14ac:dyDescent="0.3">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row>
    <row r="568" spans="2:46" x14ac:dyDescent="0.3">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row>
    <row r="569" spans="2:46" x14ac:dyDescent="0.3">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row>
    <row r="570" spans="2:46" x14ac:dyDescent="0.3">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row>
    <row r="571" spans="2:46" x14ac:dyDescent="0.3">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row>
    <row r="572" spans="2:46" x14ac:dyDescent="0.3">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row>
    <row r="573" spans="2:46" x14ac:dyDescent="0.3">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row>
    <row r="574" spans="2:46" x14ac:dyDescent="0.3">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row>
    <row r="575" spans="2:46" x14ac:dyDescent="0.3">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row>
    <row r="576" spans="2:46" x14ac:dyDescent="0.3">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row>
    <row r="577" spans="2:46" x14ac:dyDescent="0.3">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row>
    <row r="578" spans="2:46" x14ac:dyDescent="0.3">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row>
    <row r="579" spans="2:46" x14ac:dyDescent="0.3">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row>
    <row r="580" spans="2:46" x14ac:dyDescent="0.3">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row>
    <row r="581" spans="2:46" x14ac:dyDescent="0.3">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row>
    <row r="582" spans="2:46" x14ac:dyDescent="0.3">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row>
    <row r="583" spans="2:46" x14ac:dyDescent="0.3">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row>
    <row r="584" spans="2:46" x14ac:dyDescent="0.3">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row>
    <row r="585" spans="2:46" x14ac:dyDescent="0.3">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row>
    <row r="586" spans="2:46" x14ac:dyDescent="0.3">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row>
    <row r="587" spans="2:46" x14ac:dyDescent="0.3">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row>
    <row r="588" spans="2:46" x14ac:dyDescent="0.3">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row>
    <row r="589" spans="2:46" x14ac:dyDescent="0.3">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row>
    <row r="590" spans="2:46" x14ac:dyDescent="0.3">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row>
    <row r="591" spans="2:46" x14ac:dyDescent="0.3">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row>
    <row r="592" spans="2:46" x14ac:dyDescent="0.3">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row>
    <row r="593" spans="2:46" x14ac:dyDescent="0.3">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row>
    <row r="594" spans="2:46" x14ac:dyDescent="0.3">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row>
    <row r="595" spans="2:46" x14ac:dyDescent="0.3">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row>
    <row r="596" spans="2:46" x14ac:dyDescent="0.3">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row>
    <row r="597" spans="2:46" x14ac:dyDescent="0.3">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row>
    <row r="598" spans="2:46" x14ac:dyDescent="0.3">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row>
    <row r="599" spans="2:46" x14ac:dyDescent="0.3">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row>
    <row r="600" spans="2:46" x14ac:dyDescent="0.3">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row>
    <row r="601" spans="2:46" x14ac:dyDescent="0.3">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row>
    <row r="602" spans="2:46" x14ac:dyDescent="0.3">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row>
    <row r="603" spans="2:46" x14ac:dyDescent="0.3">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row>
    <row r="604" spans="2:46" x14ac:dyDescent="0.3">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row>
    <row r="605" spans="2:46" x14ac:dyDescent="0.3">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row>
    <row r="606" spans="2:46" x14ac:dyDescent="0.3">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row>
    <row r="607" spans="2:46" x14ac:dyDescent="0.3">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row>
    <row r="608" spans="2:46" x14ac:dyDescent="0.3">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row>
    <row r="609" spans="2:46" x14ac:dyDescent="0.3">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row>
    <row r="610" spans="2:46" x14ac:dyDescent="0.3">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row>
    <row r="611" spans="2:46" x14ac:dyDescent="0.3">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row>
    <row r="612" spans="2:46" x14ac:dyDescent="0.3">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row>
    <row r="613" spans="2:46" x14ac:dyDescent="0.3">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row>
    <row r="614" spans="2:46" x14ac:dyDescent="0.3">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row>
    <row r="615" spans="2:46" x14ac:dyDescent="0.3">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row>
    <row r="616" spans="2:46" x14ac:dyDescent="0.3">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row>
    <row r="617" spans="2:46" x14ac:dyDescent="0.3">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row>
    <row r="618" spans="2:46" x14ac:dyDescent="0.3">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row>
    <row r="619" spans="2:46" x14ac:dyDescent="0.3">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row>
    <row r="620" spans="2:46" x14ac:dyDescent="0.3">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row>
    <row r="621" spans="2:46" x14ac:dyDescent="0.3">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row>
    <row r="622" spans="2:46" x14ac:dyDescent="0.3">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row>
    <row r="623" spans="2:46" x14ac:dyDescent="0.3">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row>
    <row r="624" spans="2:46" x14ac:dyDescent="0.3">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row>
    <row r="625" spans="2:46" x14ac:dyDescent="0.3">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row>
    <row r="626" spans="2:46" x14ac:dyDescent="0.3">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row>
    <row r="627" spans="2:46" x14ac:dyDescent="0.3">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row>
    <row r="628" spans="2:46" x14ac:dyDescent="0.3">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row>
    <row r="629" spans="2:46" x14ac:dyDescent="0.3">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row>
    <row r="630" spans="2:46" x14ac:dyDescent="0.3">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row>
    <row r="631" spans="2:46" x14ac:dyDescent="0.3">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row>
    <row r="632" spans="2:46" x14ac:dyDescent="0.3">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row>
    <row r="633" spans="2:46" x14ac:dyDescent="0.3">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row>
    <row r="634" spans="2:46" x14ac:dyDescent="0.3">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row>
    <row r="635" spans="2:46" x14ac:dyDescent="0.3">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row>
    <row r="636" spans="2:46" x14ac:dyDescent="0.3">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row>
    <row r="637" spans="2:46" x14ac:dyDescent="0.3">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row>
    <row r="638" spans="2:46" x14ac:dyDescent="0.3">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row>
    <row r="639" spans="2:46" x14ac:dyDescent="0.3">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row>
    <row r="640" spans="2:46" x14ac:dyDescent="0.3">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row>
    <row r="641" spans="2:46" x14ac:dyDescent="0.3">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row>
    <row r="642" spans="2:46" x14ac:dyDescent="0.3">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row>
    <row r="643" spans="2:46" x14ac:dyDescent="0.3">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row>
    <row r="644" spans="2:46" x14ac:dyDescent="0.3">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row>
    <row r="645" spans="2:46" x14ac:dyDescent="0.3">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row>
    <row r="646" spans="2:46" x14ac:dyDescent="0.3">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row>
    <row r="647" spans="2:46" x14ac:dyDescent="0.3">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row>
    <row r="648" spans="2:46" x14ac:dyDescent="0.3">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row>
    <row r="649" spans="2:46" x14ac:dyDescent="0.3">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row>
    <row r="650" spans="2:46" x14ac:dyDescent="0.3">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row>
    <row r="651" spans="2:46" x14ac:dyDescent="0.3">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row>
    <row r="652" spans="2:46" x14ac:dyDescent="0.3">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row>
    <row r="653" spans="2:46" x14ac:dyDescent="0.3">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row>
    <row r="654" spans="2:46" x14ac:dyDescent="0.3">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row>
    <row r="655" spans="2:46" x14ac:dyDescent="0.3">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row>
    <row r="656" spans="2:46" x14ac:dyDescent="0.3">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row>
    <row r="657" spans="2:46" x14ac:dyDescent="0.3">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row>
    <row r="658" spans="2:46" x14ac:dyDescent="0.3">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row>
    <row r="659" spans="2:46" x14ac:dyDescent="0.3">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row>
    <row r="660" spans="2:46" x14ac:dyDescent="0.3">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row>
    <row r="661" spans="2:46" x14ac:dyDescent="0.3">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row>
    <row r="662" spans="2:46" x14ac:dyDescent="0.3">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row>
    <row r="663" spans="2:46" x14ac:dyDescent="0.3">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row>
    <row r="664" spans="2:46" x14ac:dyDescent="0.3">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row>
    <row r="665" spans="2:46" x14ac:dyDescent="0.3">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row>
    <row r="666" spans="2:46" x14ac:dyDescent="0.3">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row>
    <row r="667" spans="2:46" x14ac:dyDescent="0.3">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row>
    <row r="668" spans="2:46" x14ac:dyDescent="0.3">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row>
    <row r="669" spans="2:46" x14ac:dyDescent="0.3">
      <c r="X669" s="1"/>
      <c r="Y669" s="1"/>
      <c r="Z669" s="1"/>
      <c r="AA669" s="1"/>
      <c r="AB669" s="1"/>
      <c r="AC669" s="1"/>
      <c r="AD669" s="1"/>
      <c r="AE669" s="1"/>
      <c r="AF669" s="1"/>
      <c r="AG669" s="1"/>
      <c r="AH669" s="1"/>
      <c r="AI669" s="1"/>
      <c r="AJ669" s="1"/>
      <c r="AK669" s="1"/>
      <c r="AL669" s="1"/>
      <c r="AM669" s="1"/>
      <c r="AN669" s="1"/>
      <c r="AO669" s="1"/>
      <c r="AP669" s="1"/>
      <c r="AQ669" s="1"/>
      <c r="AR669" s="1"/>
      <c r="AS669" s="1"/>
      <c r="AT669" s="1"/>
    </row>
    <row r="670" spans="2:46" x14ac:dyDescent="0.3">
      <c r="X670" s="1"/>
      <c r="Y670" s="1"/>
      <c r="Z670" s="1"/>
      <c r="AA670" s="1"/>
      <c r="AB670" s="1"/>
      <c r="AC670" s="1"/>
      <c r="AD670" s="1"/>
      <c r="AE670" s="1"/>
      <c r="AF670" s="1"/>
      <c r="AG670" s="1"/>
      <c r="AH670" s="1"/>
      <c r="AI670" s="1"/>
      <c r="AJ670" s="1"/>
      <c r="AK670" s="1"/>
      <c r="AL670" s="1"/>
      <c r="AM670" s="1"/>
      <c r="AN670" s="1"/>
      <c r="AO670" s="1"/>
      <c r="AP670" s="1"/>
      <c r="AQ670" s="1"/>
      <c r="AR670" s="1"/>
      <c r="AS670" s="1"/>
      <c r="AT670" s="1"/>
    </row>
    <row r="671" spans="2:46" x14ac:dyDescent="0.3">
      <c r="X671" s="1"/>
      <c r="Y671" s="1"/>
      <c r="Z671" s="1"/>
      <c r="AA671" s="1"/>
      <c r="AB671" s="1"/>
      <c r="AC671" s="1"/>
      <c r="AD671" s="1"/>
      <c r="AE671" s="1"/>
      <c r="AF671" s="1"/>
      <c r="AG671" s="1"/>
      <c r="AH671" s="1"/>
      <c r="AI671" s="1"/>
      <c r="AJ671" s="1"/>
      <c r="AK671" s="1"/>
      <c r="AL671" s="1"/>
      <c r="AM671" s="1"/>
      <c r="AN671" s="1"/>
      <c r="AO671" s="1"/>
      <c r="AP671" s="1"/>
      <c r="AQ671" s="1"/>
      <c r="AR671" s="1"/>
      <c r="AS671" s="1"/>
      <c r="AT671" s="1"/>
    </row>
    <row r="672" spans="2:46" x14ac:dyDescent="0.3">
      <c r="X672" s="1"/>
      <c r="Y672" s="1"/>
      <c r="Z672" s="1"/>
      <c r="AA672" s="1"/>
      <c r="AB672" s="1"/>
      <c r="AC672" s="1"/>
      <c r="AD672" s="1"/>
      <c r="AE672" s="1"/>
      <c r="AF672" s="1"/>
      <c r="AG672" s="1"/>
      <c r="AH672" s="1"/>
      <c r="AI672" s="1"/>
      <c r="AJ672" s="1"/>
      <c r="AK672" s="1"/>
      <c r="AL672" s="1"/>
      <c r="AM672" s="1"/>
      <c r="AN672" s="1"/>
      <c r="AO672" s="1"/>
      <c r="AP672" s="1"/>
      <c r="AQ672" s="1"/>
      <c r="AR672" s="1"/>
      <c r="AS672" s="1"/>
      <c r="AT672" s="1"/>
    </row>
    <row r="673" spans="24:46" x14ac:dyDescent="0.3">
      <c r="X673" s="1"/>
      <c r="Y673" s="1"/>
      <c r="Z673" s="1"/>
      <c r="AA673" s="1"/>
      <c r="AB673" s="1"/>
      <c r="AC673" s="1"/>
      <c r="AD673" s="1"/>
      <c r="AE673" s="1"/>
      <c r="AF673" s="1"/>
      <c r="AG673" s="1"/>
      <c r="AH673" s="1"/>
      <c r="AI673" s="1"/>
      <c r="AJ673" s="1"/>
      <c r="AK673" s="1"/>
      <c r="AL673" s="1"/>
      <c r="AM673" s="1"/>
      <c r="AN673" s="1"/>
      <c r="AO673" s="1"/>
      <c r="AP673" s="1"/>
      <c r="AQ673" s="1"/>
      <c r="AR673" s="1"/>
      <c r="AS673" s="1"/>
      <c r="AT673" s="1"/>
    </row>
    <row r="674" spans="24:46" x14ac:dyDescent="0.3">
      <c r="X674" s="1"/>
      <c r="Y674" s="1"/>
      <c r="Z674" s="1"/>
      <c r="AA674" s="1"/>
      <c r="AB674" s="1"/>
      <c r="AC674" s="1"/>
      <c r="AD674" s="1"/>
      <c r="AE674" s="1"/>
      <c r="AF674" s="1"/>
      <c r="AG674" s="1"/>
      <c r="AH674" s="1"/>
      <c r="AI674" s="1"/>
      <c r="AJ674" s="1"/>
      <c r="AK674" s="1"/>
      <c r="AL674" s="1"/>
      <c r="AM674" s="1"/>
      <c r="AN674" s="1"/>
      <c r="AO674" s="1"/>
      <c r="AP674" s="1"/>
      <c r="AQ674" s="1"/>
      <c r="AR674" s="1"/>
      <c r="AS674" s="1"/>
      <c r="AT674" s="1"/>
    </row>
    <row r="675" spans="24:46" x14ac:dyDescent="0.3">
      <c r="X675" s="1"/>
      <c r="Y675" s="1"/>
      <c r="Z675" s="1"/>
      <c r="AA675" s="1"/>
      <c r="AB675" s="1"/>
      <c r="AC675" s="1"/>
      <c r="AD675" s="1"/>
      <c r="AE675" s="1"/>
      <c r="AF675" s="1"/>
      <c r="AG675" s="1"/>
      <c r="AH675" s="1"/>
      <c r="AI675" s="1"/>
      <c r="AJ675" s="1"/>
      <c r="AK675" s="1"/>
      <c r="AL675" s="1"/>
      <c r="AM675" s="1"/>
      <c r="AN675" s="1"/>
      <c r="AO675" s="1"/>
      <c r="AP675" s="1"/>
      <c r="AQ675" s="1"/>
      <c r="AR675" s="1"/>
      <c r="AS675" s="1"/>
      <c r="AT675" s="1"/>
    </row>
    <row r="676" spans="24:46" x14ac:dyDescent="0.3">
      <c r="X676" s="1"/>
      <c r="Y676" s="1"/>
      <c r="Z676" s="1"/>
      <c r="AA676" s="1"/>
      <c r="AB676" s="1"/>
      <c r="AC676" s="1"/>
      <c r="AD676" s="1"/>
      <c r="AE676" s="1"/>
      <c r="AF676" s="1"/>
      <c r="AG676" s="1"/>
      <c r="AH676" s="1"/>
      <c r="AI676" s="1"/>
      <c r="AJ676" s="1"/>
      <c r="AK676" s="1"/>
      <c r="AL676" s="1"/>
      <c r="AM676" s="1"/>
      <c r="AN676" s="1"/>
      <c r="AO676" s="1"/>
      <c r="AP676" s="1"/>
      <c r="AQ676" s="1"/>
      <c r="AR676" s="1"/>
      <c r="AS676" s="1"/>
      <c r="AT676" s="1"/>
    </row>
    <row r="677" spans="24:46" x14ac:dyDescent="0.3">
      <c r="X677" s="1"/>
      <c r="Y677" s="1"/>
      <c r="Z677" s="1"/>
      <c r="AA677" s="1"/>
      <c r="AB677" s="1"/>
      <c r="AC677" s="1"/>
      <c r="AD677" s="1"/>
      <c r="AE677" s="1"/>
      <c r="AF677" s="1"/>
      <c r="AG677" s="1"/>
      <c r="AH677" s="1"/>
      <c r="AI677" s="1"/>
      <c r="AJ677" s="1"/>
      <c r="AK677" s="1"/>
      <c r="AL677" s="1"/>
      <c r="AM677" s="1"/>
      <c r="AN677" s="1"/>
      <c r="AO677" s="1"/>
      <c r="AP677" s="1"/>
      <c r="AQ677" s="1"/>
      <c r="AR677" s="1"/>
      <c r="AS677" s="1"/>
      <c r="AT677" s="1"/>
    </row>
    <row r="678" spans="24:46" x14ac:dyDescent="0.3">
      <c r="X678" s="1"/>
      <c r="Y678" s="1"/>
      <c r="Z678" s="1"/>
      <c r="AA678" s="1"/>
      <c r="AB678" s="1"/>
      <c r="AC678" s="1"/>
      <c r="AD678" s="1"/>
      <c r="AE678" s="1"/>
      <c r="AF678" s="1"/>
      <c r="AG678" s="1"/>
      <c r="AH678" s="1"/>
      <c r="AI678" s="1"/>
      <c r="AJ678" s="1"/>
      <c r="AK678" s="1"/>
      <c r="AL678" s="1"/>
      <c r="AM678" s="1"/>
      <c r="AN678" s="1"/>
      <c r="AO678" s="1"/>
      <c r="AP678" s="1"/>
      <c r="AQ678" s="1"/>
      <c r="AR678" s="1"/>
      <c r="AS678" s="1"/>
      <c r="AT678" s="1"/>
    </row>
    <row r="679" spans="24:46" x14ac:dyDescent="0.3">
      <c r="X679" s="1"/>
      <c r="Y679" s="1"/>
      <c r="Z679" s="1"/>
      <c r="AA679" s="1"/>
      <c r="AB679" s="1"/>
      <c r="AC679" s="1"/>
      <c r="AD679" s="1"/>
      <c r="AE679" s="1"/>
      <c r="AF679" s="1"/>
      <c r="AG679" s="1"/>
      <c r="AH679" s="1"/>
      <c r="AI679" s="1"/>
      <c r="AJ679" s="1"/>
      <c r="AK679" s="1"/>
      <c r="AL679" s="1"/>
      <c r="AM679" s="1"/>
      <c r="AN679" s="1"/>
      <c r="AO679" s="1"/>
      <c r="AP679" s="1"/>
      <c r="AQ679" s="1"/>
      <c r="AR679" s="1"/>
      <c r="AS679" s="1"/>
      <c r="AT679" s="1"/>
    </row>
  </sheetData>
  <mergeCells count="27">
    <mergeCell ref="E2:H3"/>
    <mergeCell ref="D247:E247"/>
    <mergeCell ref="D265:E265"/>
    <mergeCell ref="D445:E445"/>
    <mergeCell ref="D208:F208"/>
    <mergeCell ref="E214:F214"/>
    <mergeCell ref="E215:F215"/>
    <mergeCell ref="D221:F221"/>
    <mergeCell ref="D223:F223"/>
    <mergeCell ref="D225:F225"/>
    <mergeCell ref="E183:F183"/>
    <mergeCell ref="E184:F184"/>
    <mergeCell ref="D190:F190"/>
    <mergeCell ref="E199:F199"/>
    <mergeCell ref="E200:F200"/>
    <mergeCell ref="D206:F206"/>
    <mergeCell ref="D137:F137"/>
    <mergeCell ref="E167:F167"/>
    <mergeCell ref="E168:F168"/>
    <mergeCell ref="D132:F132"/>
    <mergeCell ref="D136:F136"/>
    <mergeCell ref="D130:F131"/>
    <mergeCell ref="D133:F133"/>
    <mergeCell ref="D134:F135"/>
    <mergeCell ref="D34:E34"/>
    <mergeCell ref="D41:E41"/>
    <mergeCell ref="D88:E8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Financial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Dhimole</dc:creator>
  <cp:lastModifiedBy>Aishwarya Dhimole</cp:lastModifiedBy>
  <dcterms:created xsi:type="dcterms:W3CDTF">2023-08-14T07:27:13Z</dcterms:created>
  <dcterms:modified xsi:type="dcterms:W3CDTF">2023-08-15T11:00:20Z</dcterms:modified>
</cp:coreProperties>
</file>