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4"/>
  <workbookPr/>
  <mc:AlternateContent xmlns:mc="http://schemas.openxmlformats.org/markup-compatibility/2006">
    <mc:Choice Requires="x15">
      <x15ac:absPath xmlns:x15ac="http://schemas.microsoft.com/office/spreadsheetml/2010/11/ac" url="/Users/Riddhik/Desktop/"/>
    </mc:Choice>
  </mc:AlternateContent>
  <xr:revisionPtr revIDLastSave="0" documentId="8_{A16AE25A-71EC-D049-847D-5E6EFF6A050B}" xr6:coauthVersionLast="46" xr6:coauthVersionMax="46" xr10:uidLastSave="{00000000-0000-0000-0000-000000000000}"/>
  <bookViews>
    <workbookView xWindow="0" yWindow="500" windowWidth="25600" windowHeight="13720"/>
  </bookViews>
  <sheets>
    <sheet name="Lorex Data" sheetId="1" r:id="rId1"/>
    <sheet name="Lorex Data Normal Distribution" sheetId="2" r:id="rId2"/>
    <sheet name="Operating Profit for Litanol" sheetId="3" r:id="rId3"/>
    <sheet name="Profit Summary Table" sheetId="4" r:id="rId4"/>
  </sheets>
  <definedNames>
    <definedName name="_xlnm._FilterDatabase" localSheetId="1" hidden="1">'Lorex Data Normal Distribution'!$A$1:$A$145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2" l="1"/>
  <c r="B73" i="3"/>
  <c r="B75" i="3"/>
  <c r="B77" i="3"/>
  <c r="B93" i="3"/>
  <c r="B92" i="3"/>
  <c r="F5" i="3"/>
  <c r="B91" i="3"/>
  <c r="B90" i="3"/>
  <c r="D21" i="4"/>
  <c r="J102" i="3"/>
  <c r="J104" i="3"/>
  <c r="J106" i="3"/>
  <c r="J111" i="3"/>
  <c r="J120" i="3"/>
  <c r="F102" i="3"/>
  <c r="F120" i="3"/>
  <c r="B102" i="3"/>
  <c r="B120" i="3"/>
  <c r="J121" i="3"/>
  <c r="F121" i="3"/>
  <c r="B121" i="3"/>
  <c r="J73" i="3"/>
  <c r="J92" i="3"/>
  <c r="F73" i="3"/>
  <c r="F92" i="3"/>
  <c r="J91" i="3"/>
  <c r="F91" i="3"/>
  <c r="J122" i="3"/>
  <c r="F104" i="3"/>
  <c r="F106" i="3"/>
  <c r="F122" i="3"/>
  <c r="B104" i="3"/>
  <c r="B106" i="3"/>
  <c r="B122" i="3"/>
  <c r="J75" i="3"/>
  <c r="J77" i="3"/>
  <c r="J93" i="3"/>
  <c r="F75" i="3"/>
  <c r="F77" i="3"/>
  <c r="F93" i="3"/>
  <c r="J119" i="3"/>
  <c r="F119" i="3"/>
  <c r="B119" i="3"/>
  <c r="J90" i="3"/>
  <c r="F90" i="3"/>
  <c r="J105" i="3"/>
  <c r="J110" i="3"/>
  <c r="F111" i="3"/>
  <c r="F105" i="3"/>
  <c r="F110" i="3"/>
  <c r="B111" i="3"/>
  <c r="B105" i="3"/>
  <c r="B110" i="3"/>
  <c r="J82" i="3"/>
  <c r="J76" i="3"/>
  <c r="J81" i="3"/>
  <c r="F82" i="3"/>
  <c r="F76" i="3"/>
  <c r="F81" i="3"/>
  <c r="B82" i="3"/>
  <c r="B76" i="3"/>
  <c r="B81" i="3"/>
  <c r="J44" i="3"/>
  <c r="J46" i="3"/>
  <c r="J48" i="3"/>
  <c r="J64" i="3"/>
  <c r="J63" i="3"/>
  <c r="J62" i="3"/>
  <c r="J61" i="3"/>
  <c r="J53" i="3"/>
  <c r="J47" i="3"/>
  <c r="J52" i="3"/>
  <c r="F44" i="3"/>
  <c r="F46" i="3"/>
  <c r="F48" i="3"/>
  <c r="F64" i="3"/>
  <c r="F63" i="3"/>
  <c r="F62" i="3"/>
  <c r="F61" i="3"/>
  <c r="F53" i="3"/>
  <c r="F47" i="3"/>
  <c r="F52" i="3"/>
  <c r="B44" i="3"/>
  <c r="B46" i="3"/>
  <c r="B48" i="3"/>
  <c r="B64" i="3"/>
  <c r="B62" i="3"/>
  <c r="B63" i="3"/>
  <c r="B15" i="3"/>
  <c r="B33" i="3"/>
  <c r="B61" i="3"/>
  <c r="B53" i="3"/>
  <c r="B47" i="3"/>
  <c r="B52" i="3"/>
  <c r="J15" i="3"/>
  <c r="J34" i="3"/>
  <c r="F15" i="3"/>
  <c r="F34" i="3"/>
  <c r="B34" i="3"/>
  <c r="B32" i="3"/>
  <c r="B17" i="3"/>
  <c r="B19" i="3"/>
  <c r="B24" i="3"/>
  <c r="B18" i="3"/>
  <c r="B23" i="3"/>
  <c r="J17" i="3"/>
  <c r="J19" i="3"/>
  <c r="J35" i="3"/>
  <c r="F17" i="3"/>
  <c r="F19" i="3"/>
  <c r="F35" i="3"/>
  <c r="J33" i="3"/>
  <c r="F33" i="3"/>
  <c r="J32" i="3"/>
  <c r="J24" i="3"/>
  <c r="J18" i="3"/>
  <c r="J23" i="3"/>
  <c r="F18" i="3"/>
  <c r="F23" i="3"/>
  <c r="F32" i="3"/>
  <c r="F36" i="3"/>
  <c r="F24" i="3"/>
  <c r="F25" i="3"/>
  <c r="F38" i="3"/>
  <c r="B35" i="3"/>
  <c r="J112" i="3"/>
  <c r="J123" i="3"/>
  <c r="J125" i="3"/>
  <c r="F112" i="3"/>
  <c r="J83" i="3"/>
  <c r="J94" i="3"/>
  <c r="J96" i="3"/>
  <c r="F123" i="3"/>
  <c r="F125" i="3"/>
  <c r="B112" i="3"/>
  <c r="F83" i="3"/>
  <c r="J54" i="3"/>
  <c r="J65" i="3"/>
  <c r="J67" i="3"/>
  <c r="F94" i="3"/>
  <c r="F96" i="3"/>
  <c r="B123" i="3"/>
  <c r="B125" i="3"/>
  <c r="B83" i="3"/>
  <c r="F54" i="3"/>
  <c r="J25" i="3"/>
  <c r="J36" i="3"/>
  <c r="J38" i="3"/>
  <c r="F65" i="3"/>
  <c r="F67" i="3"/>
  <c r="B94" i="3"/>
  <c r="B96" i="3"/>
  <c r="B54" i="3"/>
  <c r="B65" i="3"/>
  <c r="B67" i="3"/>
  <c r="B25" i="3"/>
  <c r="B36" i="3"/>
  <c r="B38" i="3"/>
  <c r="D19" i="2"/>
  <c r="D18" i="2"/>
  <c r="D17" i="2"/>
  <c r="D16" i="2"/>
  <c r="D15" i="2"/>
  <c r="D14" i="2"/>
  <c r="D13" i="2"/>
  <c r="D4" i="2"/>
  <c r="D3" i="2"/>
  <c r="D9" i="2"/>
  <c r="D8" i="2"/>
  <c r="D7" i="2"/>
  <c r="D6" i="2"/>
  <c r="D5" i="2"/>
</calcChain>
</file>

<file path=xl/sharedStrings.xml><?xml version="1.0" encoding="utf-8"?>
<sst xmlns="http://schemas.openxmlformats.org/spreadsheetml/2006/main" count="322" uniqueCount="56">
  <si>
    <t>Filling Line Test Results</t>
  </si>
  <si>
    <t>Min</t>
  </si>
  <si>
    <t>Max</t>
  </si>
  <si>
    <t>Mean</t>
  </si>
  <si>
    <t>Median</t>
  </si>
  <si>
    <t>Mode</t>
  </si>
  <si>
    <t>Range</t>
  </si>
  <si>
    <t>Standard Deviation</t>
  </si>
  <si>
    <t>Basic Summary</t>
  </si>
  <si>
    <t>9.750-9.875</t>
  </si>
  <si>
    <t>9.876-10.101</t>
  </si>
  <si>
    <t>10.102-10.227</t>
  </si>
  <si>
    <t>10.228-10.353</t>
  </si>
  <si>
    <t>10.354-10.479</t>
  </si>
  <si>
    <t>10.480-10.605</t>
  </si>
  <si>
    <t>10.606-10.731</t>
  </si>
  <si>
    <t>10.732-10.857</t>
  </si>
  <si>
    <t>Filling Line Test Range</t>
  </si>
  <si>
    <t>Frequency</t>
  </si>
  <si>
    <t>Active Ingredients</t>
  </si>
  <si>
    <t>Blending direct labor</t>
  </si>
  <si>
    <t>Blending indirect labor</t>
  </si>
  <si>
    <t>Blending overhead</t>
  </si>
  <si>
    <t>Fixed Costs for 1 batch (5000 L)</t>
  </si>
  <si>
    <t>Amount</t>
  </si>
  <si>
    <t>Variable Costs for 1 batch (5000 L)</t>
  </si>
  <si>
    <t>Amount Per Hour</t>
  </si>
  <si>
    <t>Filling Material</t>
  </si>
  <si>
    <t>Filling direct labor</t>
  </si>
  <si>
    <t>Filling overhead</t>
  </si>
  <si>
    <t>Seconds packaging labor</t>
  </si>
  <si>
    <t>Item</t>
  </si>
  <si>
    <t>Cost</t>
  </si>
  <si>
    <t>Revenue:</t>
  </si>
  <si>
    <t>Commercial</t>
  </si>
  <si>
    <t>Seconds</t>
  </si>
  <si>
    <t>Total</t>
  </si>
  <si>
    <t>Costs:</t>
  </si>
  <si>
    <t>Gross Margin</t>
  </si>
  <si>
    <t>Batch Size (oz)</t>
  </si>
  <si>
    <t>No. of Cases</t>
  </si>
  <si>
    <t>Standard deviation</t>
  </si>
  <si>
    <t>Defective Rate for Fill Target</t>
  </si>
  <si>
    <t>Fill Target</t>
  </si>
  <si>
    <t>Commercial Markets</t>
  </si>
  <si>
    <t>Case</t>
  </si>
  <si>
    <t>Revenue</t>
  </si>
  <si>
    <t>Bottle Per Case</t>
  </si>
  <si>
    <t>Production Cases</t>
  </si>
  <si>
    <t>Time (Hours)</t>
  </si>
  <si>
    <t>Gross Margin (Profit)</t>
  </si>
  <si>
    <t># Detailed Calculation:</t>
  </si>
  <si>
    <t>Peak</t>
  </si>
  <si>
    <t># A total number of 8 classes</t>
  </si>
  <si>
    <t># decided on the basis of (2^8 &gt; 144)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</si>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</sst>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</font>
    <font>
      <sz val="12"/>
      <name val="Arial"/>
    </font>
    <font>
      <b/>
      <i/>
      <sz val="12"/>
      <name val="Arial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D6E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454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4" fillId="0" borderId="1" xfId="0" applyFont="1" applyBorder="1"/>
    <xf numFmtId="43" fontId="4" fillId="0" borderId="1" xfId="1" applyFont="1" applyBorder="1"/>
    <xf numFmtId="0" fontId="3" fillId="3" borderId="1" xfId="0" applyFont="1" applyFill="1" applyBorder="1"/>
    <xf numFmtId="0" fontId="3" fillId="4" borderId="1" xfId="0" applyFont="1" applyFill="1" applyBorder="1"/>
    <xf numFmtId="3" fontId="4" fillId="0" borderId="1" xfId="0" applyNumberFormat="1" applyFont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3" fontId="4" fillId="6" borderId="1" xfId="0" applyNumberFormat="1" applyFont="1" applyFill="1" applyBorder="1"/>
    <xf numFmtId="0" fontId="4" fillId="11" borderId="1" xfId="0" applyFont="1" applyFill="1" applyBorder="1"/>
    <xf numFmtId="0" fontId="3" fillId="12" borderId="1" xfId="0" applyFont="1" applyFill="1" applyBorder="1"/>
    <xf numFmtId="3" fontId="3" fillId="12" borderId="1" xfId="0" applyNumberFormat="1" applyFont="1" applyFill="1" applyBorder="1"/>
    <xf numFmtId="0" fontId="3" fillId="13" borderId="1" xfId="0" applyFont="1" applyFill="1" applyBorder="1"/>
    <xf numFmtId="0" fontId="3" fillId="14" borderId="1" xfId="0" applyFont="1" applyFill="1" applyBorder="1"/>
    <xf numFmtId="0" fontId="5" fillId="0" borderId="1" xfId="0" applyFont="1" applyBorder="1"/>
    <xf numFmtId="169" fontId="4" fillId="0" borderId="1" xfId="2" applyFont="1" applyBorder="1"/>
    <xf numFmtId="0" fontId="2" fillId="14" borderId="1" xfId="0" applyFont="1" applyFill="1" applyBorder="1"/>
    <xf numFmtId="169" fontId="2" fillId="14" borderId="1" xfId="0" applyNumberFormat="1" applyFont="1" applyFill="1" applyBorder="1"/>
    <xf numFmtId="0" fontId="3" fillId="0" borderId="0" xfId="0" applyFont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'Lorex Data Normal Distribution'!$D$12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'Lorex Data Normal Distribution'!$C$13:$C$20</c:f>
              <c:strCache>
                <c:ptCount val="8"/>
                <c:pt idx="0">
                  <c:v>9.750-9.875</c:v>
                </c:pt>
                <c:pt idx="1">
                  <c:v>9.876-10.101</c:v>
                </c:pt>
                <c:pt idx="2">
                  <c:v>10.102-10.227</c:v>
                </c:pt>
                <c:pt idx="3">
                  <c:v>10.228-10.353</c:v>
                </c:pt>
                <c:pt idx="4">
                  <c:v>10.354-10.479</c:v>
                </c:pt>
                <c:pt idx="5">
                  <c:v>10.480-10.605</c:v>
                </c:pt>
                <c:pt idx="6">
                  <c:v>10.606-10.731</c:v>
                </c:pt>
                <c:pt idx="7">
                  <c:v>10.732-10.857</c:v>
                </c:pt>
              </c:strCache>
            </c:strRef>
          </c:cat>
          <c:val>
            <c:numRef>
              <c:f>'Lorex Data Normal Distribution'!$D$13:$D$20</c:f>
              <c:numCache>
                <c:formatCode>General</c:formatCode>
                <c:ptCount val="8"/>
                <c:pt idx="0">
                  <c:v>4</c:v>
                </c:pt>
                <c:pt idx="1">
                  <c:v>32</c:v>
                </c:pt>
                <c:pt idx="2">
                  <c:v>52</c:v>
                </c:pt>
                <c:pt idx="3">
                  <c:v>32</c:v>
                </c:pt>
                <c:pt idx="4">
                  <c:v>18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FA-AE4E-B2ED-56983C143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9738176"/>
        <c:axId val="1"/>
      </c:barChart>
      <c:catAx>
        <c:axId val="159973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997381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'Profit Summary Table'!$D$5</c:f>
              <c:strCache>
                <c:ptCount val="1"/>
                <c:pt idx="0">
                  <c:v>Gross Margin</c:v>
                </c:pt>
              </c:strCache>
            </c:strRef>
          </c:tx>
          <c:spPr>
            <a:ln w="12700">
              <a:solidFill>
                <a:srgbClr val="63AAFE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63AAFE"/>
                </a:solidFill>
                <a:prstDash val="solid"/>
              </a:ln>
            </c:spPr>
          </c:marker>
          <c:xVal>
            <c:numRef>
              <c:f>'Profit Summary Table'!$C$6:$C$17</c:f>
              <c:numCache>
                <c:formatCode>General</c:formatCode>
                <c:ptCount val="12"/>
                <c:pt idx="0">
                  <c:v>10</c:v>
                </c:pt>
                <c:pt idx="1">
                  <c:v>10.050000000000001</c:v>
                </c:pt>
                <c:pt idx="2">
                  <c:v>10.1</c:v>
                </c:pt>
                <c:pt idx="3">
                  <c:v>10.15</c:v>
                </c:pt>
                <c:pt idx="4">
                  <c:v>10.199999999999999</c:v>
                </c:pt>
                <c:pt idx="5">
                  <c:v>10.25</c:v>
                </c:pt>
                <c:pt idx="6">
                  <c:v>10.3</c:v>
                </c:pt>
                <c:pt idx="7">
                  <c:v>10.35</c:v>
                </c:pt>
                <c:pt idx="8">
                  <c:v>10.4</c:v>
                </c:pt>
                <c:pt idx="9">
                  <c:v>10.45</c:v>
                </c:pt>
                <c:pt idx="10">
                  <c:v>10.5</c:v>
                </c:pt>
                <c:pt idx="11">
                  <c:v>10.55</c:v>
                </c:pt>
              </c:numCache>
            </c:numRef>
          </c:xVal>
          <c:yVal>
            <c:numRef>
              <c:f>'Profit Summary Table'!$D$6:$D$17</c:f>
              <c:numCache>
                <c:formatCode>_("$"* #,##0.00_);_("$"* \(#,##0.00\);_("$"* "-"??_);_(@_)</c:formatCode>
                <c:ptCount val="12"/>
                <c:pt idx="0">
                  <c:v>144222</c:v>
                </c:pt>
                <c:pt idx="1">
                  <c:v>149676</c:v>
                </c:pt>
                <c:pt idx="2">
                  <c:v>154478</c:v>
                </c:pt>
                <c:pt idx="3">
                  <c:v>158200</c:v>
                </c:pt>
                <c:pt idx="4">
                  <c:v>160674</c:v>
                </c:pt>
                <c:pt idx="5">
                  <c:v>161975</c:v>
                </c:pt>
                <c:pt idx="6">
                  <c:v>162337</c:v>
                </c:pt>
                <c:pt idx="7">
                  <c:v>162043</c:v>
                </c:pt>
                <c:pt idx="8">
                  <c:v>161346</c:v>
                </c:pt>
                <c:pt idx="9">
                  <c:v>160431</c:v>
                </c:pt>
                <c:pt idx="10">
                  <c:v>159414</c:v>
                </c:pt>
                <c:pt idx="11">
                  <c:v>158357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10-E242-8EDF-09332BB01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602832"/>
        <c:axId val="1"/>
      </c:scatterChart>
      <c:valAx>
        <c:axId val="1599602832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9960283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190500</xdr:rowOff>
    </xdr:from>
    <xdr:to>
      <xdr:col>12</xdr:col>
      <xdr:colOff>660400</xdr:colOff>
      <xdr:row>20</xdr:row>
      <xdr:rowOff>127000</xdr:rowOff>
    </xdr:to>
    <xdr:graphicFrame macro="">
      <xdr:nvGraphicFramePr>
        <xdr:cNvPr id="1128" name="Chart 3">
          <a:extLst>
            <a:ext uri="{FF2B5EF4-FFF2-40B4-BE49-F238E27FC236}">
              <a16:creationId xmlns:a16="http://schemas.microsoft.com/office/drawing/2014/main" id="{B923D5EF-C499-A64A-9DC3-B8658C24B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2</xdr:row>
      <xdr:rowOff>12700</xdr:rowOff>
    </xdr:from>
    <xdr:to>
      <xdr:col>12</xdr:col>
      <xdr:colOff>723900</xdr:colOff>
      <xdr:row>24</xdr:row>
      <xdr:rowOff>76200</xdr:rowOff>
    </xdr:to>
    <xdr:graphicFrame macro="">
      <xdr:nvGraphicFramePr>
        <xdr:cNvPr id="94221" name="Chart 1">
          <a:extLst>
            <a:ext uri="{FF2B5EF4-FFF2-40B4-BE49-F238E27FC236}">
              <a16:creationId xmlns:a16="http://schemas.microsoft.com/office/drawing/2014/main" id="{DA76ACD8-3519-3540-9A49-FE7169818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baseColWidth="10" defaultColWidth="8.83203125" defaultRowHeight="13" x14ac:dyDescent="0.15"/>
  <sheetData>
    <row r="1" spans="1:6" x14ac:dyDescent="0.15">
      <c r="A1">
        <v>9.89</v>
      </c>
      <c r="B1">
        <v>10.41</v>
      </c>
      <c r="C1">
        <v>10.53</v>
      </c>
      <c r="D1">
        <v>10.199999999999999</v>
      </c>
      <c r="E1">
        <v>10.23</v>
      </c>
      <c r="F1">
        <v>10.15</v>
      </c>
    </row>
    <row r="2" spans="1:6" x14ac:dyDescent="0.15">
      <c r="A2">
        <v>10.17</v>
      </c>
      <c r="B2">
        <v>10.17</v>
      </c>
      <c r="C2">
        <v>10.32</v>
      </c>
      <c r="D2">
        <v>10.039999999999999</v>
      </c>
      <c r="E2">
        <v>10.48</v>
      </c>
      <c r="F2">
        <v>10.11</v>
      </c>
    </row>
    <row r="3" spans="1:6" x14ac:dyDescent="0.15">
      <c r="A3">
        <v>10.29</v>
      </c>
      <c r="B3">
        <v>10.35</v>
      </c>
      <c r="C3">
        <v>10.16</v>
      </c>
      <c r="D3">
        <v>10.16</v>
      </c>
      <c r="E3">
        <v>10.17</v>
      </c>
      <c r="F3">
        <v>10.19</v>
      </c>
    </row>
    <row r="4" spans="1:6" x14ac:dyDescent="0.15">
      <c r="A4">
        <v>10</v>
      </c>
      <c r="B4">
        <v>10.06</v>
      </c>
      <c r="C4">
        <v>10.210000000000001</v>
      </c>
      <c r="D4">
        <v>10.220000000000001</v>
      </c>
      <c r="E4">
        <v>9.76</v>
      </c>
      <c r="F4">
        <v>10.220000000000001</v>
      </c>
    </row>
    <row r="5" spans="1:6" x14ac:dyDescent="0.15">
      <c r="A5">
        <v>10.039999999999999</v>
      </c>
      <c r="B5">
        <v>10.19</v>
      </c>
      <c r="C5">
        <v>10.09</v>
      </c>
      <c r="D5">
        <v>10.119999999999999</v>
      </c>
      <c r="E5">
        <v>10.06</v>
      </c>
      <c r="F5">
        <v>10.1</v>
      </c>
    </row>
    <row r="6" spans="1:6" x14ac:dyDescent="0.15">
      <c r="A6">
        <v>10.35</v>
      </c>
      <c r="B6">
        <v>10.17</v>
      </c>
      <c r="C6">
        <v>10.02</v>
      </c>
      <c r="D6">
        <v>10.35</v>
      </c>
      <c r="E6">
        <v>10.17</v>
      </c>
      <c r="F6">
        <v>9.99</v>
      </c>
    </row>
    <row r="7" spans="1:6" x14ac:dyDescent="0.15">
      <c r="A7">
        <v>10.050000000000001</v>
      </c>
      <c r="B7">
        <v>10.07</v>
      </c>
      <c r="C7">
        <v>10.32</v>
      </c>
      <c r="D7">
        <v>10.24</v>
      </c>
      <c r="E7">
        <v>10.039999999999999</v>
      </c>
      <c r="F7">
        <v>10.4</v>
      </c>
    </row>
    <row r="8" spans="1:6" x14ac:dyDescent="0.15">
      <c r="A8">
        <v>10.19</v>
      </c>
      <c r="B8">
        <v>10.27</v>
      </c>
      <c r="C8">
        <v>10.14</v>
      </c>
      <c r="D8">
        <v>10.07</v>
      </c>
      <c r="E8">
        <v>10.41</v>
      </c>
      <c r="F8">
        <v>10.76</v>
      </c>
    </row>
    <row r="9" spans="1:6" x14ac:dyDescent="0.15">
      <c r="A9">
        <v>10.210000000000001</v>
      </c>
      <c r="B9">
        <v>10.130000000000001</v>
      </c>
      <c r="C9">
        <v>10.11</v>
      </c>
      <c r="D9">
        <v>10.4</v>
      </c>
      <c r="E9">
        <v>10.27</v>
      </c>
      <c r="F9">
        <v>10.199999999999999</v>
      </c>
    </row>
    <row r="10" spans="1:6" x14ac:dyDescent="0.15">
      <c r="A10">
        <v>9.7899999999999991</v>
      </c>
      <c r="B10">
        <v>10.24</v>
      </c>
      <c r="C10">
        <v>10.199999999999999</v>
      </c>
      <c r="D10">
        <v>10.29</v>
      </c>
      <c r="E10">
        <v>10</v>
      </c>
      <c r="F10">
        <v>10.31</v>
      </c>
    </row>
    <row r="11" spans="1:6" x14ac:dyDescent="0.15">
      <c r="A11">
        <v>10.53</v>
      </c>
      <c r="B11">
        <v>10.14</v>
      </c>
      <c r="C11">
        <v>10.35</v>
      </c>
      <c r="D11">
        <v>10.210000000000001</v>
      </c>
      <c r="E11">
        <v>10.23</v>
      </c>
      <c r="F11">
        <v>10.16</v>
      </c>
    </row>
    <row r="12" spans="1:6" x14ac:dyDescent="0.15">
      <c r="A12">
        <v>10.47</v>
      </c>
      <c r="B12">
        <v>9.84</v>
      </c>
      <c r="C12">
        <v>9.9600000000000009</v>
      </c>
      <c r="D12">
        <v>10.1</v>
      </c>
      <c r="E12">
        <v>10.11</v>
      </c>
      <c r="F12">
        <v>10.23</v>
      </c>
    </row>
    <row r="13" spans="1:6" x14ac:dyDescent="0.15">
      <c r="A13">
        <v>10.24</v>
      </c>
      <c r="B13">
        <v>10.36</v>
      </c>
      <c r="C13">
        <v>10.3</v>
      </c>
      <c r="D13">
        <v>10.23</v>
      </c>
      <c r="E13">
        <v>10.19</v>
      </c>
      <c r="F13">
        <v>10.17</v>
      </c>
    </row>
    <row r="14" spans="1:6" x14ac:dyDescent="0.15">
      <c r="A14">
        <v>10.17</v>
      </c>
      <c r="B14">
        <v>10.11</v>
      </c>
      <c r="C14">
        <v>10.33</v>
      </c>
      <c r="D14">
        <v>10.19</v>
      </c>
      <c r="E14">
        <v>9.9700000000000006</v>
      </c>
      <c r="F14">
        <v>10</v>
      </c>
    </row>
    <row r="15" spans="1:6" x14ac:dyDescent="0.15">
      <c r="A15">
        <v>10.15</v>
      </c>
      <c r="B15">
        <v>10.42</v>
      </c>
      <c r="C15">
        <v>10.36</v>
      </c>
      <c r="D15">
        <v>10.19</v>
      </c>
      <c r="E15">
        <v>10.050000000000001</v>
      </c>
      <c r="F15">
        <v>10.11</v>
      </c>
    </row>
    <row r="16" spans="1:6" x14ac:dyDescent="0.15">
      <c r="A16">
        <v>10.06</v>
      </c>
      <c r="B16">
        <v>10.16</v>
      </c>
      <c r="C16">
        <v>10.17</v>
      </c>
      <c r="D16">
        <v>10.29</v>
      </c>
      <c r="E16">
        <v>10.119999999999999</v>
      </c>
      <c r="F16">
        <v>10.3</v>
      </c>
    </row>
    <row r="17" spans="1:6" x14ac:dyDescent="0.15">
      <c r="A17">
        <v>10.130000000000001</v>
      </c>
      <c r="B17">
        <v>10.210000000000001</v>
      </c>
      <c r="C17">
        <v>10.15</v>
      </c>
      <c r="D17">
        <v>10.25</v>
      </c>
      <c r="E17">
        <v>10.33</v>
      </c>
      <c r="F17">
        <v>10.64</v>
      </c>
    </row>
    <row r="18" spans="1:6" x14ac:dyDescent="0.15">
      <c r="A18">
        <v>10.039999999999999</v>
      </c>
      <c r="B18">
        <v>10.01</v>
      </c>
      <c r="C18">
        <v>10.14</v>
      </c>
      <c r="D18">
        <v>10.18</v>
      </c>
      <c r="E18">
        <v>10.18</v>
      </c>
      <c r="F18">
        <v>10.1</v>
      </c>
    </row>
    <row r="19" spans="1:6" x14ac:dyDescent="0.15">
      <c r="A19">
        <v>10.199999999999999</v>
      </c>
      <c r="B19">
        <v>10.25</v>
      </c>
      <c r="C19">
        <v>10.07</v>
      </c>
      <c r="D19">
        <v>10.42</v>
      </c>
      <c r="E19">
        <v>10.54</v>
      </c>
      <c r="F19">
        <v>10.23</v>
      </c>
    </row>
    <row r="20" spans="1:6" x14ac:dyDescent="0.15">
      <c r="A20">
        <v>10.37</v>
      </c>
      <c r="B20">
        <v>10.44</v>
      </c>
      <c r="C20">
        <v>10.37</v>
      </c>
      <c r="D20">
        <v>9.85</v>
      </c>
      <c r="E20">
        <v>9.91</v>
      </c>
      <c r="F20">
        <v>10.45</v>
      </c>
    </row>
    <row r="21" spans="1:6" x14ac:dyDescent="0.15">
      <c r="A21">
        <v>10.24</v>
      </c>
      <c r="B21">
        <v>10.44</v>
      </c>
      <c r="C21">
        <v>10.4</v>
      </c>
      <c r="D21">
        <v>10.45</v>
      </c>
      <c r="E21">
        <v>10.28</v>
      </c>
      <c r="F21">
        <v>10.17</v>
      </c>
    </row>
    <row r="22" spans="1:6" x14ac:dyDescent="0.15">
      <c r="A22">
        <v>10.029999999999999</v>
      </c>
      <c r="B22">
        <v>10.44</v>
      </c>
      <c r="C22">
        <v>10.25</v>
      </c>
      <c r="D22">
        <v>10.37</v>
      </c>
      <c r="E22">
        <v>10.23</v>
      </c>
      <c r="F22">
        <v>10.19</v>
      </c>
    </row>
    <row r="23" spans="1:6" x14ac:dyDescent="0.15">
      <c r="A23">
        <v>10.01</v>
      </c>
      <c r="B23">
        <v>10.130000000000001</v>
      </c>
      <c r="C23">
        <v>10.24</v>
      </c>
      <c r="D23">
        <v>10.220000000000001</v>
      </c>
      <c r="E23">
        <v>9.98</v>
      </c>
      <c r="F23">
        <v>9.98</v>
      </c>
    </row>
    <row r="24" spans="1:6" x14ac:dyDescent="0.15">
      <c r="A24">
        <v>10.199999999999999</v>
      </c>
      <c r="B24">
        <v>10.29</v>
      </c>
      <c r="C24">
        <v>10.029999999999999</v>
      </c>
      <c r="D24">
        <v>10.19</v>
      </c>
      <c r="E24">
        <v>9.99</v>
      </c>
      <c r="F24">
        <v>10.130000000000001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/>
  </sheetViews>
  <sheetFormatPr baseColWidth="10" defaultColWidth="8.83203125" defaultRowHeight="16" x14ac:dyDescent="0.2"/>
  <cols>
    <col min="1" max="1" width="24.1640625" style="2" bestFit="1" customWidth="1"/>
    <col min="2" max="2" width="8.83203125" style="2"/>
    <col min="3" max="3" width="34" style="2" bestFit="1" customWidth="1"/>
    <col min="4" max="4" width="11.1640625" style="2" bestFit="1" customWidth="1"/>
    <col min="5" max="16384" width="8.83203125" style="2"/>
  </cols>
  <sheetData>
    <row r="1" spans="1:4" x14ac:dyDescent="0.2">
      <c r="A1" s="1" t="s">
        <v>0</v>
      </c>
    </row>
    <row r="2" spans="1:4" x14ac:dyDescent="0.2">
      <c r="A2" s="3">
        <v>9.76</v>
      </c>
      <c r="C2" s="25" t="s">
        <v>8</v>
      </c>
      <c r="D2" s="26"/>
    </row>
    <row r="3" spans="1:4" x14ac:dyDescent="0.2">
      <c r="A3" s="3">
        <v>9.7899999999999991</v>
      </c>
      <c r="C3" s="3" t="s">
        <v>1</v>
      </c>
      <c r="D3" s="4">
        <f>MIN(A2:A145)</f>
        <v>9.76</v>
      </c>
    </row>
    <row r="4" spans="1:4" x14ac:dyDescent="0.2">
      <c r="A4" s="3">
        <v>9.84</v>
      </c>
      <c r="C4" s="3" t="s">
        <v>2</v>
      </c>
      <c r="D4" s="4">
        <f>MAX(A2:A145)</f>
        <v>10.76</v>
      </c>
    </row>
    <row r="5" spans="1:4" x14ac:dyDescent="0.2">
      <c r="A5" s="3">
        <v>9.85</v>
      </c>
      <c r="C5" s="3" t="s">
        <v>3</v>
      </c>
      <c r="D5" s="4">
        <f>AVERAGE(A2:A145)</f>
        <v>10.198333333333332</v>
      </c>
    </row>
    <row r="6" spans="1:4" x14ac:dyDescent="0.2">
      <c r="A6" s="3">
        <v>9.89</v>
      </c>
      <c r="C6" s="3" t="s">
        <v>4</v>
      </c>
      <c r="D6" s="4">
        <f>MEDIAN(A2:A145)</f>
        <v>10.19</v>
      </c>
    </row>
    <row r="7" spans="1:4" x14ac:dyDescent="0.2">
      <c r="A7" s="3">
        <v>9.91</v>
      </c>
      <c r="C7" s="3" t="s">
        <v>5</v>
      </c>
      <c r="D7" s="4">
        <f>MODE(A2:A145)</f>
        <v>10.17</v>
      </c>
    </row>
    <row r="8" spans="1:4" x14ac:dyDescent="0.2">
      <c r="A8" s="3">
        <v>9.9600000000000009</v>
      </c>
      <c r="C8" s="3" t="s">
        <v>7</v>
      </c>
      <c r="D8" s="4">
        <f>STDEV(A2:A145)</f>
        <v>0.16228697710248632</v>
      </c>
    </row>
    <row r="9" spans="1:4" x14ac:dyDescent="0.2">
      <c r="A9" s="3">
        <v>9.9700000000000006</v>
      </c>
      <c r="C9" s="3" t="s">
        <v>6</v>
      </c>
      <c r="D9" s="4">
        <f>D4-D3</f>
        <v>1</v>
      </c>
    </row>
    <row r="10" spans="1:4" x14ac:dyDescent="0.2">
      <c r="A10" s="3">
        <v>9.98</v>
      </c>
      <c r="C10" s="3" t="s">
        <v>55</v>
      </c>
      <c r="D10" s="3">
        <f>COUNT(A2:A145)</f>
        <v>144</v>
      </c>
    </row>
    <row r="11" spans="1:4" x14ac:dyDescent="0.2">
      <c r="A11" s="3">
        <v>9.98</v>
      </c>
    </row>
    <row r="12" spans="1:4" x14ac:dyDescent="0.2">
      <c r="A12" s="3">
        <v>9.99</v>
      </c>
      <c r="C12" s="5" t="s">
        <v>17</v>
      </c>
      <c r="D12" s="5" t="s">
        <v>18</v>
      </c>
    </row>
    <row r="13" spans="1:4" x14ac:dyDescent="0.2">
      <c r="A13" s="3">
        <v>9.99</v>
      </c>
      <c r="C13" s="3" t="s">
        <v>9</v>
      </c>
      <c r="D13" s="3">
        <f>COUNT(A2:A5)</f>
        <v>4</v>
      </c>
    </row>
    <row r="14" spans="1:4" x14ac:dyDescent="0.2">
      <c r="A14" s="3">
        <v>10</v>
      </c>
      <c r="C14" s="3" t="s">
        <v>10</v>
      </c>
      <c r="D14" s="3">
        <f>COUNT(A6:A37)</f>
        <v>32</v>
      </c>
    </row>
    <row r="15" spans="1:4" x14ac:dyDescent="0.2">
      <c r="A15" s="3">
        <v>10</v>
      </c>
      <c r="C15" s="3" t="s">
        <v>11</v>
      </c>
      <c r="D15" s="3">
        <f>COUNT(A38:A89)</f>
        <v>52</v>
      </c>
    </row>
    <row r="16" spans="1:4" x14ac:dyDescent="0.2">
      <c r="A16" s="3">
        <v>10</v>
      </c>
      <c r="C16" s="3" t="s">
        <v>12</v>
      </c>
      <c r="D16" s="3">
        <f>COUNT(A90:A121)</f>
        <v>32</v>
      </c>
    </row>
    <row r="17" spans="1:4" x14ac:dyDescent="0.2">
      <c r="A17" s="3">
        <v>10.01</v>
      </c>
      <c r="C17" s="3" t="s">
        <v>13</v>
      </c>
      <c r="D17" s="3">
        <f>COUNT(A122:A139)</f>
        <v>18</v>
      </c>
    </row>
    <row r="18" spans="1:4" x14ac:dyDescent="0.2">
      <c r="A18" s="3">
        <v>10.01</v>
      </c>
      <c r="C18" s="3" t="s">
        <v>14</v>
      </c>
      <c r="D18" s="3">
        <f>COUNT(A140:A143)</f>
        <v>4</v>
      </c>
    </row>
    <row r="19" spans="1:4" x14ac:dyDescent="0.2">
      <c r="A19" s="3">
        <v>10.02</v>
      </c>
      <c r="C19" s="3" t="s">
        <v>15</v>
      </c>
      <c r="D19" s="3">
        <f>COUNT(A144)</f>
        <v>1</v>
      </c>
    </row>
    <row r="20" spans="1:4" x14ac:dyDescent="0.2">
      <c r="A20" s="3">
        <v>10.029999999999999</v>
      </c>
      <c r="C20" s="3" t="s">
        <v>16</v>
      </c>
      <c r="D20" s="3">
        <v>1</v>
      </c>
    </row>
    <row r="21" spans="1:4" x14ac:dyDescent="0.2">
      <c r="A21" s="3">
        <v>10.029999999999999</v>
      </c>
    </row>
    <row r="22" spans="1:4" x14ac:dyDescent="0.2">
      <c r="A22" s="3">
        <v>10.039999999999999</v>
      </c>
      <c r="C22" s="2" t="s">
        <v>53</v>
      </c>
    </row>
    <row r="23" spans="1:4" x14ac:dyDescent="0.2">
      <c r="A23" s="3">
        <v>10.039999999999999</v>
      </c>
      <c r="C23" s="2" t="s">
        <v>54</v>
      </c>
    </row>
    <row r="24" spans="1:4" x14ac:dyDescent="0.2">
      <c r="A24" s="3">
        <v>10.039999999999999</v>
      </c>
    </row>
    <row r="25" spans="1:4" x14ac:dyDescent="0.2">
      <c r="A25" s="3">
        <v>10.039999999999999</v>
      </c>
    </row>
    <row r="26" spans="1:4" x14ac:dyDescent="0.2">
      <c r="A26" s="3">
        <v>10.050000000000001</v>
      </c>
    </row>
    <row r="27" spans="1:4" x14ac:dyDescent="0.2">
      <c r="A27" s="3">
        <v>10.050000000000001</v>
      </c>
    </row>
    <row r="28" spans="1:4" x14ac:dyDescent="0.2">
      <c r="A28" s="3">
        <v>10.06</v>
      </c>
    </row>
    <row r="29" spans="1:4" x14ac:dyDescent="0.2">
      <c r="A29" s="3">
        <v>10.06</v>
      </c>
    </row>
    <row r="30" spans="1:4" x14ac:dyDescent="0.2">
      <c r="A30" s="3">
        <v>10.06</v>
      </c>
    </row>
    <row r="31" spans="1:4" x14ac:dyDescent="0.2">
      <c r="A31" s="3">
        <v>10.07</v>
      </c>
    </row>
    <row r="32" spans="1:4" x14ac:dyDescent="0.2">
      <c r="A32" s="3">
        <v>10.07</v>
      </c>
    </row>
    <row r="33" spans="1:1" x14ac:dyDescent="0.2">
      <c r="A33" s="3">
        <v>10.07</v>
      </c>
    </row>
    <row r="34" spans="1:1" x14ac:dyDescent="0.2">
      <c r="A34" s="3">
        <v>10.09</v>
      </c>
    </row>
    <row r="35" spans="1:1" x14ac:dyDescent="0.2">
      <c r="A35" s="3">
        <v>10.1</v>
      </c>
    </row>
    <row r="36" spans="1:1" x14ac:dyDescent="0.2">
      <c r="A36" s="3">
        <v>10.1</v>
      </c>
    </row>
    <row r="37" spans="1:1" x14ac:dyDescent="0.2">
      <c r="A37" s="3">
        <v>10.1</v>
      </c>
    </row>
    <row r="38" spans="1:1" x14ac:dyDescent="0.2">
      <c r="A38" s="3">
        <v>10.11</v>
      </c>
    </row>
    <row r="39" spans="1:1" x14ac:dyDescent="0.2">
      <c r="A39" s="3">
        <v>10.11</v>
      </c>
    </row>
    <row r="40" spans="1:1" x14ac:dyDescent="0.2">
      <c r="A40" s="3">
        <v>10.11</v>
      </c>
    </row>
    <row r="41" spans="1:1" x14ac:dyDescent="0.2">
      <c r="A41" s="3">
        <v>10.11</v>
      </c>
    </row>
    <row r="42" spans="1:1" x14ac:dyDescent="0.2">
      <c r="A42" s="3">
        <v>10.11</v>
      </c>
    </row>
    <row r="43" spans="1:1" x14ac:dyDescent="0.2">
      <c r="A43" s="3">
        <v>10.119999999999999</v>
      </c>
    </row>
    <row r="44" spans="1:1" x14ac:dyDescent="0.2">
      <c r="A44" s="3">
        <v>10.119999999999999</v>
      </c>
    </row>
    <row r="45" spans="1:1" x14ac:dyDescent="0.2">
      <c r="A45" s="3">
        <v>10.130000000000001</v>
      </c>
    </row>
    <row r="46" spans="1:1" x14ac:dyDescent="0.2">
      <c r="A46" s="3">
        <v>10.130000000000001</v>
      </c>
    </row>
    <row r="47" spans="1:1" x14ac:dyDescent="0.2">
      <c r="A47" s="3">
        <v>10.130000000000001</v>
      </c>
    </row>
    <row r="48" spans="1:1" x14ac:dyDescent="0.2">
      <c r="A48" s="3">
        <v>10.130000000000001</v>
      </c>
    </row>
    <row r="49" spans="1:1" x14ac:dyDescent="0.2">
      <c r="A49" s="3">
        <v>10.14</v>
      </c>
    </row>
    <row r="50" spans="1:1" x14ac:dyDescent="0.2">
      <c r="A50" s="3">
        <v>10.14</v>
      </c>
    </row>
    <row r="51" spans="1:1" x14ac:dyDescent="0.2">
      <c r="A51" s="3">
        <v>10.14</v>
      </c>
    </row>
    <row r="52" spans="1:1" x14ac:dyDescent="0.2">
      <c r="A52" s="3">
        <v>10.15</v>
      </c>
    </row>
    <row r="53" spans="1:1" x14ac:dyDescent="0.2">
      <c r="A53" s="3">
        <v>10.15</v>
      </c>
    </row>
    <row r="54" spans="1:1" x14ac:dyDescent="0.2">
      <c r="A54" s="3">
        <v>10.15</v>
      </c>
    </row>
    <row r="55" spans="1:1" x14ac:dyDescent="0.2">
      <c r="A55" s="3">
        <v>10.16</v>
      </c>
    </row>
    <row r="56" spans="1:1" x14ac:dyDescent="0.2">
      <c r="A56" s="3">
        <v>10.16</v>
      </c>
    </row>
    <row r="57" spans="1:1" x14ac:dyDescent="0.2">
      <c r="A57" s="3">
        <v>10.16</v>
      </c>
    </row>
    <row r="58" spans="1:1" x14ac:dyDescent="0.2">
      <c r="A58" s="3">
        <v>10.16</v>
      </c>
    </row>
    <row r="59" spans="1:1" x14ac:dyDescent="0.2">
      <c r="A59" s="3">
        <v>10.17</v>
      </c>
    </row>
    <row r="60" spans="1:1" x14ac:dyDescent="0.2">
      <c r="A60" s="3">
        <v>10.17</v>
      </c>
    </row>
    <row r="61" spans="1:1" x14ac:dyDescent="0.2">
      <c r="A61" s="3">
        <v>10.17</v>
      </c>
    </row>
    <row r="62" spans="1:1" x14ac:dyDescent="0.2">
      <c r="A62" s="3">
        <v>10.17</v>
      </c>
    </row>
    <row r="63" spans="1:1" x14ac:dyDescent="0.2">
      <c r="A63" s="3">
        <v>10.17</v>
      </c>
    </row>
    <row r="64" spans="1:1" x14ac:dyDescent="0.2">
      <c r="A64" s="3">
        <v>10.17</v>
      </c>
    </row>
    <row r="65" spans="1:1" x14ac:dyDescent="0.2">
      <c r="A65" s="3">
        <v>10.17</v>
      </c>
    </row>
    <row r="66" spans="1:1" x14ac:dyDescent="0.2">
      <c r="A66" s="3">
        <v>10.17</v>
      </c>
    </row>
    <row r="67" spans="1:1" x14ac:dyDescent="0.2">
      <c r="A67" s="3">
        <v>10.17</v>
      </c>
    </row>
    <row r="68" spans="1:1" x14ac:dyDescent="0.2">
      <c r="A68" s="3">
        <v>10.18</v>
      </c>
    </row>
    <row r="69" spans="1:1" x14ac:dyDescent="0.2">
      <c r="A69" s="3">
        <v>10.18</v>
      </c>
    </row>
    <row r="70" spans="1:1" x14ac:dyDescent="0.2">
      <c r="A70" s="3">
        <v>10.19</v>
      </c>
    </row>
    <row r="71" spans="1:1" x14ac:dyDescent="0.2">
      <c r="A71" s="3">
        <v>10.19</v>
      </c>
    </row>
    <row r="72" spans="1:1" x14ac:dyDescent="0.2">
      <c r="A72" s="3">
        <v>10.19</v>
      </c>
    </row>
    <row r="73" spans="1:1" x14ac:dyDescent="0.2">
      <c r="A73" s="3">
        <v>10.19</v>
      </c>
    </row>
    <row r="74" spans="1:1" x14ac:dyDescent="0.2">
      <c r="A74" s="3">
        <v>10.19</v>
      </c>
    </row>
    <row r="75" spans="1:1" x14ac:dyDescent="0.2">
      <c r="A75" s="3">
        <v>10.19</v>
      </c>
    </row>
    <row r="76" spans="1:1" x14ac:dyDescent="0.2">
      <c r="A76" s="3">
        <v>10.19</v>
      </c>
    </row>
    <row r="77" spans="1:1" x14ac:dyDescent="0.2">
      <c r="A77" s="3">
        <v>10.19</v>
      </c>
    </row>
    <row r="78" spans="1:1" x14ac:dyDescent="0.2">
      <c r="A78" s="3">
        <v>10.199999999999999</v>
      </c>
    </row>
    <row r="79" spans="1:1" x14ac:dyDescent="0.2">
      <c r="A79" s="3">
        <v>10.199999999999999</v>
      </c>
    </row>
    <row r="80" spans="1:1" x14ac:dyDescent="0.2">
      <c r="A80" s="3">
        <v>10.199999999999999</v>
      </c>
    </row>
    <row r="81" spans="1:1" x14ac:dyDescent="0.2">
      <c r="A81" s="3">
        <v>10.199999999999999</v>
      </c>
    </row>
    <row r="82" spans="1:1" x14ac:dyDescent="0.2">
      <c r="A82" s="3">
        <v>10.199999999999999</v>
      </c>
    </row>
    <row r="83" spans="1:1" x14ac:dyDescent="0.2">
      <c r="A83" s="3">
        <v>10.210000000000001</v>
      </c>
    </row>
    <row r="84" spans="1:1" x14ac:dyDescent="0.2">
      <c r="A84" s="3">
        <v>10.210000000000001</v>
      </c>
    </row>
    <row r="85" spans="1:1" x14ac:dyDescent="0.2">
      <c r="A85" s="3">
        <v>10.210000000000001</v>
      </c>
    </row>
    <row r="86" spans="1:1" x14ac:dyDescent="0.2">
      <c r="A86" s="3">
        <v>10.210000000000001</v>
      </c>
    </row>
    <row r="87" spans="1:1" x14ac:dyDescent="0.2">
      <c r="A87" s="3">
        <v>10.220000000000001</v>
      </c>
    </row>
    <row r="88" spans="1:1" x14ac:dyDescent="0.2">
      <c r="A88" s="3">
        <v>10.220000000000001</v>
      </c>
    </row>
    <row r="89" spans="1:1" x14ac:dyDescent="0.2">
      <c r="A89" s="3">
        <v>10.220000000000001</v>
      </c>
    </row>
    <row r="90" spans="1:1" x14ac:dyDescent="0.2">
      <c r="A90" s="3">
        <v>10.23</v>
      </c>
    </row>
    <row r="91" spans="1:1" x14ac:dyDescent="0.2">
      <c r="A91" s="3">
        <v>10.23</v>
      </c>
    </row>
    <row r="92" spans="1:1" x14ac:dyDescent="0.2">
      <c r="A92" s="3">
        <v>10.23</v>
      </c>
    </row>
    <row r="93" spans="1:1" x14ac:dyDescent="0.2">
      <c r="A93" s="3">
        <v>10.23</v>
      </c>
    </row>
    <row r="94" spans="1:1" x14ac:dyDescent="0.2">
      <c r="A94" s="3">
        <v>10.23</v>
      </c>
    </row>
    <row r="95" spans="1:1" x14ac:dyDescent="0.2">
      <c r="A95" s="3">
        <v>10.23</v>
      </c>
    </row>
    <row r="96" spans="1:1" x14ac:dyDescent="0.2">
      <c r="A96" s="3">
        <v>10.24</v>
      </c>
    </row>
    <row r="97" spans="1:1" x14ac:dyDescent="0.2">
      <c r="A97" s="3">
        <v>10.24</v>
      </c>
    </row>
    <row r="98" spans="1:1" x14ac:dyDescent="0.2">
      <c r="A98" s="3">
        <v>10.24</v>
      </c>
    </row>
    <row r="99" spans="1:1" x14ac:dyDescent="0.2">
      <c r="A99" s="3">
        <v>10.24</v>
      </c>
    </row>
    <row r="100" spans="1:1" x14ac:dyDescent="0.2">
      <c r="A100" s="3">
        <v>10.24</v>
      </c>
    </row>
    <row r="101" spans="1:1" x14ac:dyDescent="0.2">
      <c r="A101" s="3">
        <v>10.25</v>
      </c>
    </row>
    <row r="102" spans="1:1" x14ac:dyDescent="0.2">
      <c r="A102" s="3">
        <v>10.25</v>
      </c>
    </row>
    <row r="103" spans="1:1" x14ac:dyDescent="0.2">
      <c r="A103" s="3">
        <v>10.25</v>
      </c>
    </row>
    <row r="104" spans="1:1" x14ac:dyDescent="0.2">
      <c r="A104" s="3">
        <v>10.27</v>
      </c>
    </row>
    <row r="105" spans="1:1" x14ac:dyDescent="0.2">
      <c r="A105" s="3">
        <v>10.27</v>
      </c>
    </row>
    <row r="106" spans="1:1" x14ac:dyDescent="0.2">
      <c r="A106" s="3">
        <v>10.28</v>
      </c>
    </row>
    <row r="107" spans="1:1" x14ac:dyDescent="0.2">
      <c r="A107" s="3">
        <v>10.29</v>
      </c>
    </row>
    <row r="108" spans="1:1" x14ac:dyDescent="0.2">
      <c r="A108" s="3">
        <v>10.29</v>
      </c>
    </row>
    <row r="109" spans="1:1" x14ac:dyDescent="0.2">
      <c r="A109" s="3">
        <v>10.29</v>
      </c>
    </row>
    <row r="110" spans="1:1" x14ac:dyDescent="0.2">
      <c r="A110" s="3">
        <v>10.29</v>
      </c>
    </row>
    <row r="111" spans="1:1" x14ac:dyDescent="0.2">
      <c r="A111" s="3">
        <v>10.3</v>
      </c>
    </row>
    <row r="112" spans="1:1" x14ac:dyDescent="0.2">
      <c r="A112" s="3">
        <v>10.3</v>
      </c>
    </row>
    <row r="113" spans="1:1" x14ac:dyDescent="0.2">
      <c r="A113" s="3">
        <v>10.31</v>
      </c>
    </row>
    <row r="114" spans="1:1" x14ac:dyDescent="0.2">
      <c r="A114" s="3">
        <v>10.32</v>
      </c>
    </row>
    <row r="115" spans="1:1" x14ac:dyDescent="0.2">
      <c r="A115" s="3">
        <v>10.32</v>
      </c>
    </row>
    <row r="116" spans="1:1" x14ac:dyDescent="0.2">
      <c r="A116" s="3">
        <v>10.33</v>
      </c>
    </row>
    <row r="117" spans="1:1" x14ac:dyDescent="0.2">
      <c r="A117" s="3">
        <v>10.33</v>
      </c>
    </row>
    <row r="118" spans="1:1" x14ac:dyDescent="0.2">
      <c r="A118" s="3">
        <v>10.35</v>
      </c>
    </row>
    <row r="119" spans="1:1" x14ac:dyDescent="0.2">
      <c r="A119" s="3">
        <v>10.35</v>
      </c>
    </row>
    <row r="120" spans="1:1" x14ac:dyDescent="0.2">
      <c r="A120" s="3">
        <v>10.35</v>
      </c>
    </row>
    <row r="121" spans="1:1" x14ac:dyDescent="0.2">
      <c r="A121" s="3">
        <v>10.35</v>
      </c>
    </row>
    <row r="122" spans="1:1" x14ac:dyDescent="0.2">
      <c r="A122" s="3">
        <v>10.36</v>
      </c>
    </row>
    <row r="123" spans="1:1" x14ac:dyDescent="0.2">
      <c r="A123" s="3">
        <v>10.36</v>
      </c>
    </row>
    <row r="124" spans="1:1" x14ac:dyDescent="0.2">
      <c r="A124" s="3">
        <v>10.37</v>
      </c>
    </row>
    <row r="125" spans="1:1" x14ac:dyDescent="0.2">
      <c r="A125" s="3">
        <v>10.37</v>
      </c>
    </row>
    <row r="126" spans="1:1" x14ac:dyDescent="0.2">
      <c r="A126" s="3">
        <v>10.37</v>
      </c>
    </row>
    <row r="127" spans="1:1" x14ac:dyDescent="0.2">
      <c r="A127" s="3">
        <v>10.4</v>
      </c>
    </row>
    <row r="128" spans="1:1" x14ac:dyDescent="0.2">
      <c r="A128" s="3">
        <v>10.4</v>
      </c>
    </row>
    <row r="129" spans="1:1" x14ac:dyDescent="0.2">
      <c r="A129" s="3">
        <v>10.4</v>
      </c>
    </row>
    <row r="130" spans="1:1" x14ac:dyDescent="0.2">
      <c r="A130" s="3">
        <v>10.41</v>
      </c>
    </row>
    <row r="131" spans="1:1" x14ac:dyDescent="0.2">
      <c r="A131" s="3">
        <v>10.41</v>
      </c>
    </row>
    <row r="132" spans="1:1" x14ac:dyDescent="0.2">
      <c r="A132" s="3">
        <v>10.42</v>
      </c>
    </row>
    <row r="133" spans="1:1" x14ac:dyDescent="0.2">
      <c r="A133" s="3">
        <v>10.42</v>
      </c>
    </row>
    <row r="134" spans="1:1" x14ac:dyDescent="0.2">
      <c r="A134" s="3">
        <v>10.44</v>
      </c>
    </row>
    <row r="135" spans="1:1" x14ac:dyDescent="0.2">
      <c r="A135" s="3">
        <v>10.44</v>
      </c>
    </row>
    <row r="136" spans="1:1" x14ac:dyDescent="0.2">
      <c r="A136" s="3">
        <v>10.44</v>
      </c>
    </row>
    <row r="137" spans="1:1" x14ac:dyDescent="0.2">
      <c r="A137" s="3">
        <v>10.45</v>
      </c>
    </row>
    <row r="138" spans="1:1" x14ac:dyDescent="0.2">
      <c r="A138" s="3">
        <v>10.45</v>
      </c>
    </row>
    <row r="139" spans="1:1" x14ac:dyDescent="0.2">
      <c r="A139" s="3">
        <v>10.47</v>
      </c>
    </row>
    <row r="140" spans="1:1" x14ac:dyDescent="0.2">
      <c r="A140" s="3">
        <v>10.48</v>
      </c>
    </row>
    <row r="141" spans="1:1" x14ac:dyDescent="0.2">
      <c r="A141" s="3">
        <v>10.53</v>
      </c>
    </row>
    <row r="142" spans="1:1" x14ac:dyDescent="0.2">
      <c r="A142" s="3">
        <v>10.53</v>
      </c>
    </row>
    <row r="143" spans="1:1" x14ac:dyDescent="0.2">
      <c r="A143" s="3">
        <v>10.54</v>
      </c>
    </row>
    <row r="144" spans="1:1" x14ac:dyDescent="0.2">
      <c r="A144" s="3">
        <v>10.64</v>
      </c>
    </row>
    <row r="145" spans="1:1" x14ac:dyDescent="0.2">
      <c r="A145" s="3">
        <v>10.76</v>
      </c>
    </row>
  </sheetData>
  <autoFilter ref="A1:A145">
    <sortState xmlns:xlrd2="http://schemas.microsoft.com/office/spreadsheetml/2017/richdata2" ref="A2:A145">
      <sortCondition ref="A2:A145"/>
    </sortState>
  </autoFilter>
  <mergeCells count="1">
    <mergeCell ref="C2:D2"/>
  </mergeCells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5"/>
  <sheetViews>
    <sheetView workbookViewId="0"/>
  </sheetViews>
  <sheetFormatPr baseColWidth="10" defaultColWidth="8.83203125" defaultRowHeight="16" x14ac:dyDescent="0.2"/>
  <cols>
    <col min="1" max="1" width="31.33203125" style="2" bestFit="1" customWidth="1"/>
    <col min="2" max="2" width="14" style="2" bestFit="1" customWidth="1"/>
    <col min="3" max="4" width="8.83203125" style="2"/>
    <col min="5" max="5" width="33.83203125" style="2" bestFit="1" customWidth="1"/>
    <col min="6" max="6" width="17.6640625" style="2" bestFit="1" customWidth="1"/>
    <col min="7" max="7" width="8.83203125" style="2"/>
    <col min="8" max="8" width="16.83203125" style="2" bestFit="1" customWidth="1"/>
    <col min="9" max="9" width="26.5" style="2" bestFit="1" customWidth="1"/>
    <col min="10" max="10" width="14" style="2" bestFit="1" customWidth="1"/>
    <col min="11" max="11" width="11.83203125" style="2" bestFit="1" customWidth="1"/>
    <col min="12" max="12" width="9.1640625" style="2" bestFit="1" customWidth="1"/>
    <col min="13" max="16384" width="8.83203125" style="2"/>
  </cols>
  <sheetData>
    <row r="3" spans="1:12" x14ac:dyDescent="0.2">
      <c r="A3" s="6" t="s">
        <v>23</v>
      </c>
      <c r="B3" s="6" t="s">
        <v>24</v>
      </c>
      <c r="E3" s="1" t="s">
        <v>25</v>
      </c>
      <c r="F3" s="1" t="s">
        <v>26</v>
      </c>
      <c r="H3" s="11" t="s">
        <v>48</v>
      </c>
      <c r="I3" s="11" t="s">
        <v>49</v>
      </c>
      <c r="K3" s="15" t="s">
        <v>45</v>
      </c>
      <c r="L3" s="15" t="s">
        <v>46</v>
      </c>
    </row>
    <row r="4" spans="1:12" x14ac:dyDescent="0.2">
      <c r="A4" s="3" t="s">
        <v>19</v>
      </c>
      <c r="B4" s="7">
        <v>67662</v>
      </c>
      <c r="E4" s="3" t="s">
        <v>27</v>
      </c>
      <c r="F4" s="3">
        <v>1.1000000000000001</v>
      </c>
      <c r="H4" s="3">
        <v>500</v>
      </c>
      <c r="I4" s="3">
        <v>8</v>
      </c>
      <c r="K4" s="3" t="s">
        <v>34</v>
      </c>
      <c r="L4" s="3">
        <v>186</v>
      </c>
    </row>
    <row r="5" spans="1:12" x14ac:dyDescent="0.2">
      <c r="A5" s="3" t="s">
        <v>20</v>
      </c>
      <c r="B5" s="3">
        <v>432</v>
      </c>
      <c r="E5" s="3" t="s">
        <v>28</v>
      </c>
      <c r="F5" s="3">
        <f>12.8*2</f>
        <v>25.6</v>
      </c>
      <c r="K5" s="3" t="s">
        <v>35</v>
      </c>
      <c r="L5" s="3">
        <v>148.80000000000001</v>
      </c>
    </row>
    <row r="6" spans="1:12" x14ac:dyDescent="0.2">
      <c r="A6" s="3" t="s">
        <v>21</v>
      </c>
      <c r="B6" s="3">
        <v>170</v>
      </c>
      <c r="E6" s="3" t="s">
        <v>29</v>
      </c>
      <c r="F6" s="3">
        <v>89.5</v>
      </c>
      <c r="H6" s="12" t="s">
        <v>39</v>
      </c>
      <c r="I6" s="12">
        <v>169088</v>
      </c>
    </row>
    <row r="7" spans="1:12" x14ac:dyDescent="0.2">
      <c r="A7" s="3" t="s">
        <v>22</v>
      </c>
      <c r="B7" s="3">
        <v>1698</v>
      </c>
      <c r="E7" s="3" t="s">
        <v>30</v>
      </c>
      <c r="F7" s="3">
        <v>8.5</v>
      </c>
      <c r="H7" s="13" t="s">
        <v>47</v>
      </c>
      <c r="I7" s="13">
        <v>12</v>
      </c>
    </row>
    <row r="11" spans="1:12" x14ac:dyDescent="0.2">
      <c r="A11" s="24" t="s">
        <v>51</v>
      </c>
    </row>
    <row r="14" spans="1:12" x14ac:dyDescent="0.2">
      <c r="A14" s="18" t="s">
        <v>43</v>
      </c>
      <c r="B14" s="18">
        <v>10</v>
      </c>
      <c r="E14" s="18" t="s">
        <v>43</v>
      </c>
      <c r="F14" s="18">
        <v>10.050000000000001</v>
      </c>
      <c r="I14" s="18" t="s">
        <v>43</v>
      </c>
      <c r="J14" s="18">
        <v>10.1</v>
      </c>
    </row>
    <row r="15" spans="1:12" x14ac:dyDescent="0.2">
      <c r="A15" s="3" t="s">
        <v>40</v>
      </c>
      <c r="B15" s="3">
        <f>(I6/I7)/B14</f>
        <v>1409.0666666666666</v>
      </c>
      <c r="E15" s="3" t="s">
        <v>40</v>
      </c>
      <c r="F15" s="3">
        <f>(I6/I7)/F14</f>
        <v>1402.0563847429516</v>
      </c>
      <c r="I15" s="3" t="s">
        <v>40</v>
      </c>
      <c r="J15" s="3">
        <f>(I6/I7)/J14</f>
        <v>1395.1155115511551</v>
      </c>
    </row>
    <row r="16" spans="1:12" x14ac:dyDescent="0.2">
      <c r="A16" s="3" t="s">
        <v>41</v>
      </c>
      <c r="B16" s="3">
        <v>0.16</v>
      </c>
      <c r="E16" s="3" t="s">
        <v>41</v>
      </c>
      <c r="F16" s="3">
        <v>0.16</v>
      </c>
      <c r="I16" s="3" t="s">
        <v>41</v>
      </c>
      <c r="J16" s="3">
        <v>0.16</v>
      </c>
    </row>
    <row r="17" spans="1:10" x14ac:dyDescent="0.2">
      <c r="A17" s="3" t="s">
        <v>42</v>
      </c>
      <c r="B17" s="3">
        <f>NORMDIST(10,B14,B16,TRUE)</f>
        <v>0.5</v>
      </c>
      <c r="E17" s="3" t="s">
        <v>42</v>
      </c>
      <c r="F17" s="3">
        <f>NORMDIST(10,F14,F16,TRUE)</f>
        <v>0.37733028152984122</v>
      </c>
      <c r="I17" s="3" t="s">
        <v>42</v>
      </c>
      <c r="J17" s="3">
        <f>NORMDIST(10,J14,J16,TRUE)</f>
        <v>0.26598552904870121</v>
      </c>
    </row>
    <row r="18" spans="1:10" x14ac:dyDescent="0.2">
      <c r="A18" s="3" t="s">
        <v>44</v>
      </c>
      <c r="B18" s="3">
        <f>B15*(1-B17)</f>
        <v>704.5333333333333</v>
      </c>
      <c r="E18" s="3" t="s">
        <v>44</v>
      </c>
      <c r="F18" s="3">
        <f>F15*(1-F17)</f>
        <v>873.01805436718246</v>
      </c>
      <c r="I18" s="3" t="s">
        <v>44</v>
      </c>
      <c r="J18" s="3">
        <f>J15*(1-J17)</f>
        <v>1024.0349741271716</v>
      </c>
    </row>
    <row r="19" spans="1:10" x14ac:dyDescent="0.2">
      <c r="A19" s="3" t="s">
        <v>35</v>
      </c>
      <c r="B19" s="3">
        <f>B15*B17</f>
        <v>704.5333333333333</v>
      </c>
      <c r="E19" s="3" t="s">
        <v>35</v>
      </c>
      <c r="F19" s="3">
        <f>F15*F17</f>
        <v>529.03833037576931</v>
      </c>
      <c r="I19" s="3" t="s">
        <v>35</v>
      </c>
      <c r="J19" s="3">
        <f>J15*J17</f>
        <v>371.0805374239834</v>
      </c>
    </row>
    <row r="20" spans="1:10" x14ac:dyDescent="0.2">
      <c r="A20" s="3"/>
      <c r="B20" s="3"/>
      <c r="E20" s="3"/>
      <c r="F20" s="3"/>
      <c r="I20" s="3"/>
      <c r="J20" s="3"/>
    </row>
    <row r="21" spans="1:10" x14ac:dyDescent="0.2">
      <c r="A21" s="8" t="s">
        <v>31</v>
      </c>
      <c r="B21" s="8" t="s">
        <v>32</v>
      </c>
      <c r="E21" s="8" t="s">
        <v>31</v>
      </c>
      <c r="F21" s="8" t="s">
        <v>32</v>
      </c>
      <c r="I21" s="8" t="s">
        <v>31</v>
      </c>
      <c r="J21" s="8" t="s">
        <v>32</v>
      </c>
    </row>
    <row r="22" spans="1:10" x14ac:dyDescent="0.2">
      <c r="A22" s="20" t="s">
        <v>33</v>
      </c>
      <c r="B22" s="3"/>
      <c r="E22" s="20" t="s">
        <v>33</v>
      </c>
      <c r="F22" s="3"/>
      <c r="I22" s="20" t="s">
        <v>33</v>
      </c>
      <c r="J22" s="3"/>
    </row>
    <row r="23" spans="1:10" x14ac:dyDescent="0.2">
      <c r="A23" s="3" t="s">
        <v>34</v>
      </c>
      <c r="B23" s="3">
        <f>B18*L4</f>
        <v>131043.2</v>
      </c>
      <c r="E23" s="3" t="s">
        <v>34</v>
      </c>
      <c r="F23" s="3">
        <f>F18*L4</f>
        <v>162381.35811229594</v>
      </c>
      <c r="I23" s="3" t="s">
        <v>34</v>
      </c>
      <c r="J23" s="3">
        <f>J18*L4</f>
        <v>190470.50518765391</v>
      </c>
    </row>
    <row r="24" spans="1:10" x14ac:dyDescent="0.2">
      <c r="A24" s="3" t="s">
        <v>35</v>
      </c>
      <c r="B24" s="3">
        <f>B19*L5</f>
        <v>104834.56</v>
      </c>
      <c r="E24" s="3" t="s">
        <v>35</v>
      </c>
      <c r="F24" s="3">
        <f>F19*L5</f>
        <v>78720.903559914485</v>
      </c>
      <c r="I24" s="3" t="s">
        <v>35</v>
      </c>
      <c r="J24" s="3">
        <f>J19*L5</f>
        <v>55216.783968688731</v>
      </c>
    </row>
    <row r="25" spans="1:10" x14ac:dyDescent="0.2">
      <c r="A25" s="10" t="s">
        <v>36</v>
      </c>
      <c r="B25" s="10">
        <f>B23+B24</f>
        <v>235877.76000000001</v>
      </c>
      <c r="E25" s="10" t="s">
        <v>36</v>
      </c>
      <c r="F25" s="10">
        <f>F23+F24</f>
        <v>241102.26167221041</v>
      </c>
      <c r="I25" s="10" t="s">
        <v>36</v>
      </c>
      <c r="J25" s="10">
        <f>J23+J24</f>
        <v>245687.28915634262</v>
      </c>
    </row>
    <row r="26" spans="1:10" x14ac:dyDescent="0.2">
      <c r="A26" s="3"/>
      <c r="B26" s="3"/>
      <c r="E26" s="3"/>
      <c r="F26" s="3"/>
      <c r="I26" s="3"/>
      <c r="J26" s="3"/>
    </row>
    <row r="27" spans="1:10" x14ac:dyDescent="0.2">
      <c r="A27" s="20" t="s">
        <v>37</v>
      </c>
      <c r="B27" s="3"/>
      <c r="E27" s="20" t="s">
        <v>37</v>
      </c>
      <c r="F27" s="3"/>
      <c r="I27" s="20" t="s">
        <v>37</v>
      </c>
      <c r="J27" s="3"/>
    </row>
    <row r="28" spans="1:10" x14ac:dyDescent="0.2">
      <c r="A28" s="3" t="s">
        <v>19</v>
      </c>
      <c r="B28" s="7">
        <v>67662</v>
      </c>
      <c r="E28" s="3" t="s">
        <v>19</v>
      </c>
      <c r="F28" s="7">
        <v>67662</v>
      </c>
      <c r="I28" s="3" t="s">
        <v>19</v>
      </c>
      <c r="J28" s="7">
        <v>67662</v>
      </c>
    </row>
    <row r="29" spans="1:10" x14ac:dyDescent="0.2">
      <c r="A29" s="3" t="s">
        <v>20</v>
      </c>
      <c r="B29" s="3">
        <v>432</v>
      </c>
      <c r="E29" s="3" t="s">
        <v>20</v>
      </c>
      <c r="F29" s="3">
        <v>432</v>
      </c>
      <c r="I29" s="3" t="s">
        <v>20</v>
      </c>
      <c r="J29" s="3">
        <v>432</v>
      </c>
    </row>
    <row r="30" spans="1:10" x14ac:dyDescent="0.2">
      <c r="A30" s="3" t="s">
        <v>21</v>
      </c>
      <c r="B30" s="3">
        <v>170</v>
      </c>
      <c r="E30" s="3" t="s">
        <v>21</v>
      </c>
      <c r="F30" s="3">
        <v>170</v>
      </c>
      <c r="I30" s="3" t="s">
        <v>21</v>
      </c>
      <c r="J30" s="3">
        <v>170</v>
      </c>
    </row>
    <row r="31" spans="1:10" x14ac:dyDescent="0.2">
      <c r="A31" s="3" t="s">
        <v>22</v>
      </c>
      <c r="B31" s="3">
        <v>1698</v>
      </c>
      <c r="E31" s="3" t="s">
        <v>22</v>
      </c>
      <c r="F31" s="3">
        <v>1698</v>
      </c>
      <c r="I31" s="3" t="s">
        <v>22</v>
      </c>
      <c r="J31" s="3">
        <v>1698</v>
      </c>
    </row>
    <row r="32" spans="1:10" x14ac:dyDescent="0.2">
      <c r="A32" s="3" t="s">
        <v>27</v>
      </c>
      <c r="B32" s="3">
        <f>F4*B15*I7</f>
        <v>18599.68</v>
      </c>
      <c r="E32" s="3" t="s">
        <v>27</v>
      </c>
      <c r="F32" s="3">
        <f>F15*F4*I7</f>
        <v>18507.144278606964</v>
      </c>
      <c r="I32" s="3" t="s">
        <v>27</v>
      </c>
      <c r="J32" s="3">
        <f>F4*J15*I7</f>
        <v>18415.524752475249</v>
      </c>
    </row>
    <row r="33" spans="1:10" x14ac:dyDescent="0.2">
      <c r="A33" s="3" t="s">
        <v>28</v>
      </c>
      <c r="B33" s="3">
        <f>((B15*I4)/H4)*F5</f>
        <v>577.15370666666672</v>
      </c>
      <c r="E33" s="3" t="s">
        <v>28</v>
      </c>
      <c r="F33" s="3">
        <f>((F15*I4)/H4)*F5</f>
        <v>574.28229519071306</v>
      </c>
      <c r="I33" s="3" t="s">
        <v>28</v>
      </c>
      <c r="J33" s="3">
        <f>(J15*I4/H4)*F5</f>
        <v>571.43931353135315</v>
      </c>
    </row>
    <row r="34" spans="1:10" x14ac:dyDescent="0.2">
      <c r="A34" s="3" t="s">
        <v>29</v>
      </c>
      <c r="B34" s="3">
        <f>(B15*I4/H4)*F6</f>
        <v>2017.7834666666668</v>
      </c>
      <c r="E34" s="3" t="s">
        <v>29</v>
      </c>
      <c r="F34" s="3">
        <f>(F15*I4/H4)*F6</f>
        <v>2007.7447429519068</v>
      </c>
      <c r="I34" s="3" t="s">
        <v>29</v>
      </c>
      <c r="J34" s="3">
        <f>(J15*I4/H4)*F6</f>
        <v>1997.8054125412541</v>
      </c>
    </row>
    <row r="35" spans="1:10" x14ac:dyDescent="0.2">
      <c r="A35" s="3" t="s">
        <v>30</v>
      </c>
      <c r="B35" s="3">
        <f>((B19)/I7)*F7</f>
        <v>499.04444444444442</v>
      </c>
      <c r="E35" s="3" t="s">
        <v>30</v>
      </c>
      <c r="F35" s="3">
        <f>F19/I7*F7</f>
        <v>374.73548401616995</v>
      </c>
      <c r="I35" s="3" t="s">
        <v>30</v>
      </c>
      <c r="J35" s="3">
        <f>J19*F7/I7</f>
        <v>262.84871400865489</v>
      </c>
    </row>
    <row r="36" spans="1:10" x14ac:dyDescent="0.2">
      <c r="A36" s="9" t="s">
        <v>36</v>
      </c>
      <c r="B36" s="14">
        <f>SUM(B28:B35)</f>
        <v>91655.661617777761</v>
      </c>
      <c r="E36" s="9" t="s">
        <v>36</v>
      </c>
      <c r="F36" s="14">
        <f>SUM(F28:F35)</f>
        <v>91425.906800765762</v>
      </c>
      <c r="I36" s="9" t="s">
        <v>36</v>
      </c>
      <c r="J36" s="14">
        <f>SUM(J28:J35)</f>
        <v>91209.618192556518</v>
      </c>
    </row>
    <row r="37" spans="1:10" x14ac:dyDescent="0.2">
      <c r="A37" s="3"/>
      <c r="B37" s="3"/>
      <c r="E37" s="3"/>
      <c r="F37" s="3"/>
      <c r="I37" s="3"/>
      <c r="J37" s="3"/>
    </row>
    <row r="38" spans="1:10" x14ac:dyDescent="0.2">
      <c r="A38" s="16" t="s">
        <v>50</v>
      </c>
      <c r="B38" s="17">
        <f>B25-B36</f>
        <v>144222.09838222223</v>
      </c>
      <c r="E38" s="16" t="s">
        <v>50</v>
      </c>
      <c r="F38" s="17">
        <f>F25-F36</f>
        <v>149676.35487144464</v>
      </c>
      <c r="I38" s="16" t="s">
        <v>50</v>
      </c>
      <c r="J38" s="17">
        <f>J25-J36</f>
        <v>154477.67096378611</v>
      </c>
    </row>
    <row r="43" spans="1:10" x14ac:dyDescent="0.2">
      <c r="A43" s="18" t="s">
        <v>43</v>
      </c>
      <c r="B43" s="18">
        <v>10.15</v>
      </c>
      <c r="E43" s="18" t="s">
        <v>43</v>
      </c>
      <c r="F43" s="18">
        <v>10.199999999999999</v>
      </c>
      <c r="I43" s="18" t="s">
        <v>43</v>
      </c>
      <c r="J43" s="18">
        <v>10.25</v>
      </c>
    </row>
    <row r="44" spans="1:10" x14ac:dyDescent="0.2">
      <c r="A44" s="3" t="s">
        <v>40</v>
      </c>
      <c r="B44" s="3">
        <f>I6/I7/B43</f>
        <v>1388.2430213464695</v>
      </c>
      <c r="E44" s="3" t="s">
        <v>40</v>
      </c>
      <c r="F44" s="3">
        <f>I6/I7/F43</f>
        <v>1381.437908496732</v>
      </c>
      <c r="I44" s="3" t="s">
        <v>40</v>
      </c>
      <c r="J44" s="3">
        <f>I6/I7/J43</f>
        <v>1374.69918699187</v>
      </c>
    </row>
    <row r="45" spans="1:10" x14ac:dyDescent="0.2">
      <c r="A45" s="3" t="s">
        <v>41</v>
      </c>
      <c r="B45" s="3">
        <v>0.16</v>
      </c>
      <c r="E45" s="3" t="s">
        <v>41</v>
      </c>
      <c r="F45" s="3">
        <v>0.16</v>
      </c>
      <c r="I45" s="3" t="s">
        <v>41</v>
      </c>
      <c r="J45" s="3">
        <v>0.16</v>
      </c>
    </row>
    <row r="46" spans="1:10" x14ac:dyDescent="0.2">
      <c r="A46" s="3" t="s">
        <v>42</v>
      </c>
      <c r="B46" s="3">
        <f>NORMDIST(10,B43,B45,TRUE)</f>
        <v>0.17425071188054178</v>
      </c>
      <c r="E46" s="3" t="s">
        <v>42</v>
      </c>
      <c r="F46" s="3">
        <f>NORMDIST(10,F43,F45,TRUE)</f>
        <v>0.10564977366685604</v>
      </c>
      <c r="I46" s="3" t="s">
        <v>42</v>
      </c>
      <c r="J46" s="3">
        <f>NORMDIST(10,J43,J45,TRUE)</f>
        <v>5.9085122932667523E-2</v>
      </c>
    </row>
    <row r="47" spans="1:10" x14ac:dyDescent="0.2">
      <c r="A47" s="3" t="s">
        <v>44</v>
      </c>
      <c r="B47" s="3">
        <f>B44*(1-B46)</f>
        <v>1146.3406866136531</v>
      </c>
      <c r="E47" s="3" t="s">
        <v>44</v>
      </c>
      <c r="F47" s="3">
        <f>F44*(1-F46)</f>
        <v>1235.4893061292373</v>
      </c>
      <c r="I47" s="3" t="s">
        <v>44</v>
      </c>
      <c r="J47" s="3">
        <f>J44*(1-J46)</f>
        <v>1293.4749165330172</v>
      </c>
    </row>
    <row r="48" spans="1:10" x14ac:dyDescent="0.2">
      <c r="A48" s="3" t="s">
        <v>35</v>
      </c>
      <c r="B48" s="3">
        <f>B44*B46</f>
        <v>241.90233473281648</v>
      </c>
      <c r="E48" s="3" t="s">
        <v>35</v>
      </c>
      <c r="F48" s="3">
        <f>F44*F46</f>
        <v>145.94860236749471</v>
      </c>
      <c r="I48" s="3" t="s">
        <v>35</v>
      </c>
      <c r="J48" s="3">
        <f>J44*J46</f>
        <v>81.224270458852743</v>
      </c>
    </row>
    <row r="49" spans="1:10" x14ac:dyDescent="0.2">
      <c r="A49" s="3"/>
      <c r="B49" s="3"/>
      <c r="E49" s="3"/>
      <c r="F49" s="3"/>
      <c r="I49" s="3"/>
      <c r="J49" s="3"/>
    </row>
    <row r="50" spans="1:10" x14ac:dyDescent="0.2">
      <c r="A50" s="8" t="s">
        <v>31</v>
      </c>
      <c r="B50" s="8" t="s">
        <v>32</v>
      </c>
      <c r="E50" s="8" t="s">
        <v>31</v>
      </c>
      <c r="F50" s="8" t="s">
        <v>32</v>
      </c>
      <c r="I50" s="8" t="s">
        <v>31</v>
      </c>
      <c r="J50" s="8" t="s">
        <v>32</v>
      </c>
    </row>
    <row r="51" spans="1:10" x14ac:dyDescent="0.2">
      <c r="A51" s="20" t="s">
        <v>33</v>
      </c>
      <c r="B51" s="3"/>
      <c r="E51" s="20" t="s">
        <v>33</v>
      </c>
      <c r="F51" s="3"/>
      <c r="I51" s="20" t="s">
        <v>33</v>
      </c>
      <c r="J51" s="3"/>
    </row>
    <row r="52" spans="1:10" x14ac:dyDescent="0.2">
      <c r="A52" s="3" t="s">
        <v>34</v>
      </c>
      <c r="B52" s="3">
        <f>B47*L4</f>
        <v>213219.36771013949</v>
      </c>
      <c r="E52" s="3" t="s">
        <v>34</v>
      </c>
      <c r="F52" s="3">
        <f>F47*L4</f>
        <v>229801.01094003813</v>
      </c>
      <c r="I52" s="3" t="s">
        <v>34</v>
      </c>
      <c r="J52" s="3">
        <f>J47*L4</f>
        <v>240586.33447514119</v>
      </c>
    </row>
    <row r="53" spans="1:10" x14ac:dyDescent="0.2">
      <c r="A53" s="3" t="s">
        <v>35</v>
      </c>
      <c r="B53" s="3">
        <f>B48*L5</f>
        <v>35995.067408243092</v>
      </c>
      <c r="E53" s="3" t="s">
        <v>35</v>
      </c>
      <c r="F53" s="3">
        <f>L5*F48</f>
        <v>21717.152032283215</v>
      </c>
      <c r="I53" s="3" t="s">
        <v>35</v>
      </c>
      <c r="J53" s="3">
        <f>J48*L5</f>
        <v>12086.17144427729</v>
      </c>
    </row>
    <row r="54" spans="1:10" x14ac:dyDescent="0.2">
      <c r="A54" s="10" t="s">
        <v>36</v>
      </c>
      <c r="B54" s="10">
        <f>B52+B53</f>
        <v>249214.43511838256</v>
      </c>
      <c r="E54" s="10" t="s">
        <v>36</v>
      </c>
      <c r="F54" s="10">
        <f>F52+F53</f>
        <v>251518.16297232136</v>
      </c>
      <c r="I54" s="10" t="s">
        <v>36</v>
      </c>
      <c r="J54" s="10">
        <f>J52+J53</f>
        <v>252672.50591941847</v>
      </c>
    </row>
    <row r="55" spans="1:10" x14ac:dyDescent="0.2">
      <c r="A55" s="3"/>
      <c r="B55" s="3"/>
      <c r="E55" s="3"/>
      <c r="F55" s="3"/>
      <c r="I55" s="3"/>
      <c r="J55" s="3"/>
    </row>
    <row r="56" spans="1:10" x14ac:dyDescent="0.2">
      <c r="A56" s="20" t="s">
        <v>37</v>
      </c>
      <c r="B56" s="3"/>
      <c r="E56" s="20" t="s">
        <v>37</v>
      </c>
      <c r="F56" s="3"/>
      <c r="I56" s="20" t="s">
        <v>37</v>
      </c>
      <c r="J56" s="3"/>
    </row>
    <row r="57" spans="1:10" x14ac:dyDescent="0.2">
      <c r="A57" s="3" t="s">
        <v>19</v>
      </c>
      <c r="B57" s="7">
        <v>67662</v>
      </c>
      <c r="E57" s="3" t="s">
        <v>19</v>
      </c>
      <c r="F57" s="7">
        <v>67662</v>
      </c>
      <c r="I57" s="3" t="s">
        <v>19</v>
      </c>
      <c r="J57" s="7">
        <v>67662</v>
      </c>
    </row>
    <row r="58" spans="1:10" x14ac:dyDescent="0.2">
      <c r="A58" s="3" t="s">
        <v>20</v>
      </c>
      <c r="B58" s="3">
        <v>432</v>
      </c>
      <c r="E58" s="3" t="s">
        <v>20</v>
      </c>
      <c r="F58" s="3">
        <v>432</v>
      </c>
      <c r="I58" s="3" t="s">
        <v>20</v>
      </c>
      <c r="J58" s="3">
        <v>432</v>
      </c>
    </row>
    <row r="59" spans="1:10" x14ac:dyDescent="0.2">
      <c r="A59" s="3" t="s">
        <v>21</v>
      </c>
      <c r="B59" s="3">
        <v>170</v>
      </c>
      <c r="E59" s="3" t="s">
        <v>21</v>
      </c>
      <c r="F59" s="3">
        <v>170</v>
      </c>
      <c r="I59" s="3" t="s">
        <v>21</v>
      </c>
      <c r="J59" s="3">
        <v>170</v>
      </c>
    </row>
    <row r="60" spans="1:10" x14ac:dyDescent="0.2">
      <c r="A60" s="3" t="s">
        <v>22</v>
      </c>
      <c r="B60" s="3">
        <v>1698</v>
      </c>
      <c r="E60" s="3" t="s">
        <v>22</v>
      </c>
      <c r="F60" s="3">
        <v>1698</v>
      </c>
      <c r="I60" s="3" t="s">
        <v>22</v>
      </c>
      <c r="J60" s="3">
        <v>1698</v>
      </c>
    </row>
    <row r="61" spans="1:10" x14ac:dyDescent="0.2">
      <c r="A61" s="3" t="s">
        <v>27</v>
      </c>
      <c r="B61" s="3">
        <f>F4*B44*I7</f>
        <v>18324.807881773399</v>
      </c>
      <c r="E61" s="3" t="s">
        <v>27</v>
      </c>
      <c r="F61" s="3">
        <f>F4*I7*F44</f>
        <v>18234.980392156864</v>
      </c>
      <c r="I61" s="3" t="s">
        <v>27</v>
      </c>
      <c r="J61" s="3">
        <f>F4*I7*J44</f>
        <v>18146.029268292685</v>
      </c>
    </row>
    <row r="62" spans="1:10" x14ac:dyDescent="0.2">
      <c r="A62" s="3" t="s">
        <v>28</v>
      </c>
      <c r="B62" s="3">
        <f>(B44*I4/H4)*F5</f>
        <v>568.62434154351399</v>
      </c>
      <c r="E62" s="3" t="s">
        <v>28</v>
      </c>
      <c r="F62" s="3">
        <f>(F44*I4/H4)*F5</f>
        <v>565.83696732026146</v>
      </c>
      <c r="I62" s="3" t="s">
        <v>28</v>
      </c>
      <c r="J62" s="3">
        <f>(J44*I4/H4)*F5</f>
        <v>563.07678699186988</v>
      </c>
    </row>
    <row r="63" spans="1:10" x14ac:dyDescent="0.2">
      <c r="A63" s="3" t="s">
        <v>29</v>
      </c>
      <c r="B63" s="3">
        <f>(B44*I4/H4)*F6</f>
        <v>1987.9640065681444</v>
      </c>
      <c r="E63" s="3" t="s">
        <v>29</v>
      </c>
      <c r="F63" s="3">
        <f>(F44*I4/H4)*F6</f>
        <v>1978.2190849673204</v>
      </c>
      <c r="I63" s="3" t="s">
        <v>29</v>
      </c>
      <c r="J63" s="3">
        <f>(J44*I4/H4)*F6</f>
        <v>1968.5692357723576</v>
      </c>
    </row>
    <row r="64" spans="1:10" x14ac:dyDescent="0.2">
      <c r="A64" s="3" t="s">
        <v>30</v>
      </c>
      <c r="B64" s="3">
        <f>B48/I7*F7</f>
        <v>171.34748710241166</v>
      </c>
      <c r="E64" s="3" t="s">
        <v>30</v>
      </c>
      <c r="F64" s="3">
        <f>F48*F7/I7</f>
        <v>103.38026001030876</v>
      </c>
      <c r="I64" s="3" t="s">
        <v>30</v>
      </c>
      <c r="J64" s="3">
        <f>J48*F7/I7</f>
        <v>57.533858241687362</v>
      </c>
    </row>
    <row r="65" spans="1:10" x14ac:dyDescent="0.2">
      <c r="A65" s="9" t="s">
        <v>36</v>
      </c>
      <c r="B65" s="14">
        <f>SUM(B57:B64)</f>
        <v>91014.743716987461</v>
      </c>
      <c r="E65" s="9" t="s">
        <v>36</v>
      </c>
      <c r="F65" s="14">
        <f>SUM(F57:F64)</f>
        <v>90844.416704454765</v>
      </c>
      <c r="I65" s="9" t="s">
        <v>36</v>
      </c>
      <c r="J65" s="14">
        <f>SUM(J57:J64)</f>
        <v>90697.209149298593</v>
      </c>
    </row>
    <row r="66" spans="1:10" x14ac:dyDescent="0.2">
      <c r="A66" s="3"/>
      <c r="B66" s="3"/>
      <c r="E66" s="3"/>
      <c r="F66" s="3"/>
      <c r="I66" s="3"/>
      <c r="J66" s="3"/>
    </row>
    <row r="67" spans="1:10" x14ac:dyDescent="0.2">
      <c r="A67" s="16" t="s">
        <v>50</v>
      </c>
      <c r="B67" s="17">
        <f>B54-B65</f>
        <v>158199.6914013951</v>
      </c>
      <c r="E67" s="16" t="s">
        <v>50</v>
      </c>
      <c r="F67" s="17">
        <f>F54-F65</f>
        <v>160673.74626786658</v>
      </c>
      <c r="I67" s="16" t="s">
        <v>50</v>
      </c>
      <c r="J67" s="17">
        <f>J54-J65</f>
        <v>161975.29677011986</v>
      </c>
    </row>
    <row r="72" spans="1:10" x14ac:dyDescent="0.2">
      <c r="A72" s="18" t="s">
        <v>43</v>
      </c>
      <c r="B72" s="18">
        <v>10.3</v>
      </c>
      <c r="E72" s="18" t="s">
        <v>43</v>
      </c>
      <c r="F72" s="18">
        <v>10.35</v>
      </c>
      <c r="I72" s="18" t="s">
        <v>43</v>
      </c>
      <c r="J72" s="18">
        <v>10.4</v>
      </c>
    </row>
    <row r="73" spans="1:10" x14ac:dyDescent="0.2">
      <c r="A73" s="3" t="s">
        <v>40</v>
      </c>
      <c r="B73" s="3">
        <f>I6/I7/B72</f>
        <v>1368.0258899676373</v>
      </c>
      <c r="E73" s="3" t="s">
        <v>40</v>
      </c>
      <c r="F73" s="3">
        <f>I6/I7/F72</f>
        <v>1361.4170692431562</v>
      </c>
      <c r="I73" s="3" t="s">
        <v>40</v>
      </c>
      <c r="J73" s="3">
        <f>I6/I7/J72</f>
        <v>1354.8717948717947</v>
      </c>
    </row>
    <row r="74" spans="1:10" x14ac:dyDescent="0.2">
      <c r="A74" s="3" t="s">
        <v>41</v>
      </c>
      <c r="B74" s="3">
        <v>0.16</v>
      </c>
      <c r="E74" s="3" t="s">
        <v>41</v>
      </c>
      <c r="F74" s="3">
        <v>0.16</v>
      </c>
      <c r="I74" s="3" t="s">
        <v>41</v>
      </c>
      <c r="J74" s="3">
        <v>0.16</v>
      </c>
    </row>
    <row r="75" spans="1:10" x14ac:dyDescent="0.2">
      <c r="A75" s="3" t="s">
        <v>42</v>
      </c>
      <c r="B75" s="3">
        <f>NORMDIST(10,B72,B74,TRUE)</f>
        <v>3.0396361765261067E-2</v>
      </c>
      <c r="E75" s="3" t="s">
        <v>42</v>
      </c>
      <c r="F75" s="3">
        <f>NORMDIST(10,F72,F74,TRUE)</f>
        <v>1.4353021608801727E-2</v>
      </c>
      <c r="I75" s="3" t="s">
        <v>42</v>
      </c>
      <c r="J75" s="3">
        <f>NORMDIST(10,J72,J74,TRUE)</f>
        <v>6.209665325776095E-3</v>
      </c>
    </row>
    <row r="76" spans="1:10" x14ac:dyDescent="0.2">
      <c r="A76" s="3" t="s">
        <v>44</v>
      </c>
      <c r="B76" s="3">
        <f>B73*(1-B75)</f>
        <v>1326.4428801119377</v>
      </c>
      <c r="E76" s="3" t="s">
        <v>44</v>
      </c>
      <c r="F76" s="3">
        <f>F73*(1-F75)</f>
        <v>1341.8766206297178</v>
      </c>
      <c r="I76" s="3" t="s">
        <v>44</v>
      </c>
      <c r="J76" s="3">
        <f>J73*(1-J75)</f>
        <v>1346.4584944663075</v>
      </c>
    </row>
    <row r="77" spans="1:10" x14ac:dyDescent="0.2">
      <c r="A77" s="3" t="s">
        <v>35</v>
      </c>
      <c r="B77" s="3">
        <f>B73*B75</f>
        <v>41.583009855699537</v>
      </c>
      <c r="E77" s="3" t="s">
        <v>35</v>
      </c>
      <c r="F77" s="3">
        <f>F73*F75</f>
        <v>19.540448613438539</v>
      </c>
      <c r="I77" s="3" t="s">
        <v>35</v>
      </c>
      <c r="J77" s="3">
        <f>J73*J75</f>
        <v>8.413300405487405</v>
      </c>
    </row>
    <row r="78" spans="1:10" x14ac:dyDescent="0.2">
      <c r="A78" s="3"/>
      <c r="B78" s="3"/>
      <c r="E78" s="3"/>
      <c r="F78" s="3"/>
      <c r="I78" s="3"/>
      <c r="J78" s="3"/>
    </row>
    <row r="79" spans="1:10" x14ac:dyDescent="0.2">
      <c r="A79" s="8" t="s">
        <v>31</v>
      </c>
      <c r="B79" s="8" t="s">
        <v>32</v>
      </c>
      <c r="E79" s="8" t="s">
        <v>31</v>
      </c>
      <c r="F79" s="8" t="s">
        <v>32</v>
      </c>
      <c r="I79" s="8" t="s">
        <v>31</v>
      </c>
      <c r="J79" s="8" t="s">
        <v>32</v>
      </c>
    </row>
    <row r="80" spans="1:10" x14ac:dyDescent="0.2">
      <c r="A80" s="20" t="s">
        <v>33</v>
      </c>
      <c r="B80" s="3"/>
      <c r="E80" s="20" t="s">
        <v>33</v>
      </c>
      <c r="F80" s="3"/>
      <c r="I80" s="20" t="s">
        <v>33</v>
      </c>
      <c r="J80" s="3"/>
    </row>
    <row r="81" spans="1:10" x14ac:dyDescent="0.2">
      <c r="A81" s="3" t="s">
        <v>34</v>
      </c>
      <c r="B81" s="3">
        <f>B76*L4</f>
        <v>246718.37570082041</v>
      </c>
      <c r="E81" s="3" t="s">
        <v>34</v>
      </c>
      <c r="F81" s="3">
        <f>F76*L4</f>
        <v>249589.05143712749</v>
      </c>
      <c r="I81" s="3" t="s">
        <v>34</v>
      </c>
      <c r="J81" s="3">
        <f>J76*L4</f>
        <v>250441.27997073319</v>
      </c>
    </row>
    <row r="82" spans="1:10" x14ac:dyDescent="0.2">
      <c r="A82" s="3" t="s">
        <v>35</v>
      </c>
      <c r="B82" s="3">
        <f>B77*L5</f>
        <v>6187.5518665280915</v>
      </c>
      <c r="E82" s="3" t="s">
        <v>35</v>
      </c>
      <c r="F82" s="3">
        <f>F77*L5</f>
        <v>2907.6187536796547</v>
      </c>
      <c r="I82" s="3" t="s">
        <v>35</v>
      </c>
      <c r="J82" s="3">
        <f>J77*L5</f>
        <v>1251.8991003365259</v>
      </c>
    </row>
    <row r="83" spans="1:10" x14ac:dyDescent="0.2">
      <c r="A83" s="10" t="s">
        <v>36</v>
      </c>
      <c r="B83" s="10">
        <f>B81+B82</f>
        <v>252905.9275673485</v>
      </c>
      <c r="E83" s="10" t="s">
        <v>36</v>
      </c>
      <c r="F83" s="10">
        <f>F81+F82</f>
        <v>252496.67019080714</v>
      </c>
      <c r="I83" s="10" t="s">
        <v>36</v>
      </c>
      <c r="J83" s="10">
        <f>J81+J82</f>
        <v>251693.17907106972</v>
      </c>
    </row>
    <row r="84" spans="1:10" x14ac:dyDescent="0.2">
      <c r="A84" s="3"/>
      <c r="B84" s="3"/>
      <c r="E84" s="3"/>
      <c r="F84" s="3"/>
      <c r="I84" s="3"/>
      <c r="J84" s="3"/>
    </row>
    <row r="85" spans="1:10" x14ac:dyDescent="0.2">
      <c r="A85" s="20" t="s">
        <v>37</v>
      </c>
      <c r="B85" s="3"/>
      <c r="E85" s="20" t="s">
        <v>37</v>
      </c>
      <c r="F85" s="3"/>
      <c r="I85" s="20" t="s">
        <v>37</v>
      </c>
      <c r="J85" s="3"/>
    </row>
    <row r="86" spans="1:10" x14ac:dyDescent="0.2">
      <c r="A86" s="3" t="s">
        <v>19</v>
      </c>
      <c r="B86" s="7">
        <v>67662</v>
      </c>
      <c r="E86" s="3" t="s">
        <v>19</v>
      </c>
      <c r="F86" s="7">
        <v>67662</v>
      </c>
      <c r="I86" s="3" t="s">
        <v>19</v>
      </c>
      <c r="J86" s="7">
        <v>67662</v>
      </c>
    </row>
    <row r="87" spans="1:10" x14ac:dyDescent="0.2">
      <c r="A87" s="3" t="s">
        <v>20</v>
      </c>
      <c r="B87" s="3">
        <v>432</v>
      </c>
      <c r="E87" s="3" t="s">
        <v>20</v>
      </c>
      <c r="F87" s="3">
        <v>432</v>
      </c>
      <c r="I87" s="3" t="s">
        <v>20</v>
      </c>
      <c r="J87" s="3">
        <v>432</v>
      </c>
    </row>
    <row r="88" spans="1:10" x14ac:dyDescent="0.2">
      <c r="A88" s="3" t="s">
        <v>21</v>
      </c>
      <c r="B88" s="3">
        <v>170</v>
      </c>
      <c r="E88" s="3" t="s">
        <v>21</v>
      </c>
      <c r="F88" s="3">
        <v>170</v>
      </c>
      <c r="I88" s="3" t="s">
        <v>21</v>
      </c>
      <c r="J88" s="3">
        <v>170</v>
      </c>
    </row>
    <row r="89" spans="1:10" x14ac:dyDescent="0.2">
      <c r="A89" s="3" t="s">
        <v>22</v>
      </c>
      <c r="B89" s="3">
        <v>1698</v>
      </c>
      <c r="E89" s="3" t="s">
        <v>22</v>
      </c>
      <c r="F89" s="3">
        <v>1698</v>
      </c>
      <c r="I89" s="3" t="s">
        <v>22</v>
      </c>
      <c r="J89" s="3">
        <v>1698</v>
      </c>
    </row>
    <row r="90" spans="1:10" x14ac:dyDescent="0.2">
      <c r="A90" s="3" t="s">
        <v>27</v>
      </c>
      <c r="B90" s="3">
        <f>B73*F4*I7</f>
        <v>18057.941747572815</v>
      </c>
      <c r="E90" s="3" t="s">
        <v>27</v>
      </c>
      <c r="F90" s="3">
        <f>F73*I7*F4</f>
        <v>17970.705314009665</v>
      </c>
      <c r="I90" s="3" t="s">
        <v>27</v>
      </c>
      <c r="J90" s="3">
        <f>J73*I7*F4</f>
        <v>17884.307692307691</v>
      </c>
    </row>
    <row r="91" spans="1:10" x14ac:dyDescent="0.2">
      <c r="A91" s="3" t="s">
        <v>28</v>
      </c>
      <c r="B91" s="3">
        <f>(B73*I4/H4)*F5</f>
        <v>560.34340453074435</v>
      </c>
      <c r="E91" s="3" t="s">
        <v>28</v>
      </c>
      <c r="F91" s="3">
        <f>F73*I4/H4*F5</f>
        <v>557.6364315619968</v>
      </c>
      <c r="I91" s="3" t="s">
        <v>28</v>
      </c>
      <c r="J91" s="3">
        <f>J73*I4/H4*F5</f>
        <v>554.95548717948714</v>
      </c>
    </row>
    <row r="92" spans="1:10" x14ac:dyDescent="0.2">
      <c r="A92" s="3" t="s">
        <v>29</v>
      </c>
      <c r="B92" s="3">
        <f>(B73*I4/H4)*F6</f>
        <v>1959.0130744336568</v>
      </c>
      <c r="E92" s="3" t="s">
        <v>29</v>
      </c>
      <c r="F92" s="3">
        <f>F73*I4/H4*F6</f>
        <v>1949.5492431561997</v>
      </c>
      <c r="I92" s="3" t="s">
        <v>29</v>
      </c>
      <c r="J92" s="3">
        <f>J73*I4/H4*F6</f>
        <v>1940.17641025641</v>
      </c>
    </row>
    <row r="93" spans="1:10" x14ac:dyDescent="0.2">
      <c r="A93" s="3" t="s">
        <v>30</v>
      </c>
      <c r="B93" s="3">
        <f>B77/I7*F7</f>
        <v>29.454631981120507</v>
      </c>
      <c r="E93" s="3" t="s">
        <v>30</v>
      </c>
      <c r="F93" s="3">
        <f>F77*F7/I7</f>
        <v>13.841151101185631</v>
      </c>
      <c r="I93" s="3" t="s">
        <v>30</v>
      </c>
      <c r="J93" s="3">
        <f>J77*F7/I7</f>
        <v>5.9594211205535785</v>
      </c>
    </row>
    <row r="94" spans="1:10" x14ac:dyDescent="0.2">
      <c r="A94" s="9" t="s">
        <v>36</v>
      </c>
      <c r="B94" s="14">
        <f>SUM(B86:B93)</f>
        <v>90568.752858518346</v>
      </c>
      <c r="E94" s="9" t="s">
        <v>36</v>
      </c>
      <c r="F94" s="14">
        <f>SUM(F86:F93)</f>
        <v>90453.732139829051</v>
      </c>
      <c r="I94" s="9" t="s">
        <v>36</v>
      </c>
      <c r="J94" s="14">
        <f>SUM(J86:J93)</f>
        <v>90347.39901086413</v>
      </c>
    </row>
    <row r="95" spans="1:10" x14ac:dyDescent="0.2">
      <c r="A95" s="3"/>
      <c r="B95" s="3"/>
      <c r="E95" s="3"/>
      <c r="F95" s="3"/>
      <c r="I95" s="3"/>
      <c r="J95" s="3"/>
    </row>
    <row r="96" spans="1:10" x14ac:dyDescent="0.2">
      <c r="A96" s="16" t="s">
        <v>50</v>
      </c>
      <c r="B96" s="17">
        <f>B83-B94</f>
        <v>162337.17470883013</v>
      </c>
      <c r="E96" s="16" t="s">
        <v>50</v>
      </c>
      <c r="F96" s="17">
        <f>F83-F94</f>
        <v>162042.93805097809</v>
      </c>
      <c r="I96" s="16" t="s">
        <v>50</v>
      </c>
      <c r="J96" s="17">
        <f>J83-J94</f>
        <v>161345.78006020561</v>
      </c>
    </row>
    <row r="101" spans="1:10" x14ac:dyDescent="0.2">
      <c r="A101" s="18" t="s">
        <v>43</v>
      </c>
      <c r="B101" s="18">
        <v>10.45</v>
      </c>
      <c r="E101" s="18" t="s">
        <v>43</v>
      </c>
      <c r="F101" s="18">
        <v>10.5</v>
      </c>
      <c r="I101" s="18" t="s">
        <v>43</v>
      </c>
      <c r="J101" s="18">
        <v>10.55</v>
      </c>
    </row>
    <row r="102" spans="1:10" x14ac:dyDescent="0.2">
      <c r="A102" s="3" t="s">
        <v>40</v>
      </c>
      <c r="B102" s="3">
        <f>I6/I7/B101</f>
        <v>1348.3891547049443</v>
      </c>
      <c r="E102" s="3" t="s">
        <v>40</v>
      </c>
      <c r="F102" s="3">
        <f>I6/I7/F101</f>
        <v>1341.968253968254</v>
      </c>
      <c r="I102" s="3" t="s">
        <v>40</v>
      </c>
      <c r="J102" s="3">
        <f>(I6/I7)/J101</f>
        <v>1335.6082148499208</v>
      </c>
    </row>
    <row r="103" spans="1:10" x14ac:dyDescent="0.2">
      <c r="A103" s="3" t="s">
        <v>41</v>
      </c>
      <c r="B103" s="3">
        <v>0.16</v>
      </c>
      <c r="E103" s="3" t="s">
        <v>41</v>
      </c>
      <c r="F103" s="3">
        <v>0.16</v>
      </c>
      <c r="I103" s="3" t="s">
        <v>41</v>
      </c>
      <c r="J103" s="3">
        <v>0.16</v>
      </c>
    </row>
    <row r="104" spans="1:10" x14ac:dyDescent="0.2">
      <c r="A104" s="3" t="s">
        <v>42</v>
      </c>
      <c r="B104" s="3">
        <f>NORMDIST(10,B101,B103,TRUE)</f>
        <v>2.4579011751967197E-3</v>
      </c>
      <c r="E104" s="3" t="s">
        <v>42</v>
      </c>
      <c r="F104" s="3">
        <f>NORMDIST(10,F101,F103,TRUE)</f>
        <v>8.8902529910843192E-4</v>
      </c>
      <c r="I104" s="3" t="s">
        <v>42</v>
      </c>
      <c r="J104" s="3">
        <f>NORMDIST(10,J101,J103,TRUE)</f>
        <v>2.935553597519661E-4</v>
      </c>
    </row>
    <row r="105" spans="1:10" x14ac:dyDescent="0.2">
      <c r="A105" s="3" t="s">
        <v>44</v>
      </c>
      <c r="B105" s="3">
        <f>B102*(1-B104)</f>
        <v>1345.0749474169725</v>
      </c>
      <c r="E105" s="3" t="s">
        <v>44</v>
      </c>
      <c r="F105" s="3">
        <f>F102*(1-F104)</f>
        <v>1340.7752102398758</v>
      </c>
      <c r="I105" s="3" t="s">
        <v>44</v>
      </c>
      <c r="J105" s="3">
        <f>J102*(1-J104)</f>
        <v>1335.2161398999228</v>
      </c>
    </row>
    <row r="106" spans="1:10" x14ac:dyDescent="0.2">
      <c r="A106" s="3" t="s">
        <v>35</v>
      </c>
      <c r="B106" s="3">
        <f>B102*B104</f>
        <v>3.3142072879717941</v>
      </c>
      <c r="E106" s="3" t="s">
        <v>35</v>
      </c>
      <c r="F106" s="3">
        <f>F102*F104</f>
        <v>1.1930437283781472</v>
      </c>
      <c r="I106" s="3" t="s">
        <v>35</v>
      </c>
      <c r="J106" s="3">
        <f>J102*J104</f>
        <v>0.39207494999794973</v>
      </c>
    </row>
    <row r="107" spans="1:10" x14ac:dyDescent="0.2">
      <c r="A107" s="3"/>
      <c r="B107" s="3"/>
      <c r="E107" s="3"/>
      <c r="F107" s="3"/>
      <c r="I107" s="3"/>
      <c r="J107" s="3"/>
    </row>
    <row r="108" spans="1:10" x14ac:dyDescent="0.2">
      <c r="A108" s="8" t="s">
        <v>31</v>
      </c>
      <c r="B108" s="8" t="s">
        <v>32</v>
      </c>
      <c r="E108" s="8" t="s">
        <v>31</v>
      </c>
      <c r="F108" s="8" t="s">
        <v>32</v>
      </c>
      <c r="I108" s="8" t="s">
        <v>31</v>
      </c>
      <c r="J108" s="8" t="s">
        <v>32</v>
      </c>
    </row>
    <row r="109" spans="1:10" x14ac:dyDescent="0.2">
      <c r="A109" s="20" t="s">
        <v>33</v>
      </c>
      <c r="B109" s="3"/>
      <c r="E109" s="20" t="s">
        <v>33</v>
      </c>
      <c r="F109" s="3"/>
      <c r="I109" s="20" t="s">
        <v>33</v>
      </c>
      <c r="J109" s="3"/>
    </row>
    <row r="110" spans="1:10" x14ac:dyDescent="0.2">
      <c r="A110" s="3" t="s">
        <v>34</v>
      </c>
      <c r="B110" s="3">
        <f>B105*L4</f>
        <v>250183.94021955688</v>
      </c>
      <c r="E110" s="3" t="s">
        <v>34</v>
      </c>
      <c r="F110" s="3">
        <f>F105*L4</f>
        <v>249384.1891046169</v>
      </c>
      <c r="I110" s="3" t="s">
        <v>34</v>
      </c>
      <c r="J110" s="3">
        <f>J105*L4</f>
        <v>248350.20202138566</v>
      </c>
    </row>
    <row r="111" spans="1:10" x14ac:dyDescent="0.2">
      <c r="A111" s="3" t="s">
        <v>35</v>
      </c>
      <c r="B111" s="3">
        <f>B106*L5</f>
        <v>493.154044450203</v>
      </c>
      <c r="E111" s="3" t="s">
        <v>35</v>
      </c>
      <c r="F111" s="3">
        <f>F106*L5</f>
        <v>177.52490678266832</v>
      </c>
      <c r="I111" s="3" t="s">
        <v>35</v>
      </c>
      <c r="J111" s="3">
        <f>J106*L5</f>
        <v>58.340752559694927</v>
      </c>
    </row>
    <row r="112" spans="1:10" x14ac:dyDescent="0.2">
      <c r="A112" s="10" t="s">
        <v>36</v>
      </c>
      <c r="B112" s="10">
        <f>B110+B111</f>
        <v>250677.09426400709</v>
      </c>
      <c r="E112" s="10" t="s">
        <v>36</v>
      </c>
      <c r="F112" s="10">
        <f>F110+F111</f>
        <v>249561.71401139957</v>
      </c>
      <c r="I112" s="10" t="s">
        <v>36</v>
      </c>
      <c r="J112" s="10">
        <f>J110+J111</f>
        <v>248408.54277394534</v>
      </c>
    </row>
    <row r="113" spans="1:10" x14ac:dyDescent="0.2">
      <c r="A113" s="3"/>
      <c r="B113" s="3"/>
      <c r="E113" s="3"/>
      <c r="F113" s="3"/>
      <c r="I113" s="3"/>
      <c r="J113" s="3"/>
    </row>
    <row r="114" spans="1:10" x14ac:dyDescent="0.2">
      <c r="A114" s="20" t="s">
        <v>37</v>
      </c>
      <c r="B114" s="3"/>
      <c r="E114" s="20" t="s">
        <v>37</v>
      </c>
      <c r="F114" s="3"/>
      <c r="I114" s="20" t="s">
        <v>37</v>
      </c>
      <c r="J114" s="3"/>
    </row>
    <row r="115" spans="1:10" x14ac:dyDescent="0.2">
      <c r="A115" s="3" t="s">
        <v>19</v>
      </c>
      <c r="B115" s="7">
        <v>67662</v>
      </c>
      <c r="E115" s="3" t="s">
        <v>19</v>
      </c>
      <c r="F115" s="7">
        <v>67662</v>
      </c>
      <c r="I115" s="3" t="s">
        <v>19</v>
      </c>
      <c r="J115" s="7">
        <v>67662</v>
      </c>
    </row>
    <row r="116" spans="1:10" x14ac:dyDescent="0.2">
      <c r="A116" s="3" t="s">
        <v>20</v>
      </c>
      <c r="B116" s="3">
        <v>432</v>
      </c>
      <c r="E116" s="3" t="s">
        <v>20</v>
      </c>
      <c r="F116" s="3">
        <v>432</v>
      </c>
      <c r="I116" s="3" t="s">
        <v>20</v>
      </c>
      <c r="J116" s="3">
        <v>432</v>
      </c>
    </row>
    <row r="117" spans="1:10" x14ac:dyDescent="0.2">
      <c r="A117" s="3" t="s">
        <v>21</v>
      </c>
      <c r="B117" s="3">
        <v>170</v>
      </c>
      <c r="E117" s="3" t="s">
        <v>21</v>
      </c>
      <c r="F117" s="3">
        <v>170</v>
      </c>
      <c r="I117" s="3" t="s">
        <v>21</v>
      </c>
      <c r="J117" s="3">
        <v>170</v>
      </c>
    </row>
    <row r="118" spans="1:10" x14ac:dyDescent="0.2">
      <c r="A118" s="3" t="s">
        <v>22</v>
      </c>
      <c r="B118" s="3">
        <v>1698</v>
      </c>
      <c r="E118" s="3" t="s">
        <v>22</v>
      </c>
      <c r="F118" s="3">
        <v>1698</v>
      </c>
      <c r="I118" s="3" t="s">
        <v>22</v>
      </c>
      <c r="J118" s="3">
        <v>1698</v>
      </c>
    </row>
    <row r="119" spans="1:10" x14ac:dyDescent="0.2">
      <c r="A119" s="3" t="s">
        <v>27</v>
      </c>
      <c r="B119" s="3">
        <f>B102*I7*F4</f>
        <v>17798.736842105267</v>
      </c>
      <c r="E119" s="3" t="s">
        <v>27</v>
      </c>
      <c r="F119" s="3">
        <f>F102*I7*F4</f>
        <v>17713.980952380953</v>
      </c>
      <c r="I119" s="3" t="s">
        <v>27</v>
      </c>
      <c r="J119" s="3">
        <f>J102*I7*F4</f>
        <v>17630.028436018958</v>
      </c>
    </row>
    <row r="120" spans="1:10" x14ac:dyDescent="0.2">
      <c r="A120" s="3" t="s">
        <v>28</v>
      </c>
      <c r="B120" s="3">
        <f>B102*I4/H4*F5</f>
        <v>552.30019776714516</v>
      </c>
      <c r="E120" s="3" t="s">
        <v>28</v>
      </c>
      <c r="F120" s="3">
        <f>F102*I4/H4*F5</f>
        <v>549.67019682539683</v>
      </c>
      <c r="I120" s="3" t="s">
        <v>28</v>
      </c>
      <c r="J120" s="3">
        <f>J102*I4/H4*F5</f>
        <v>547.06512480252763</v>
      </c>
    </row>
    <row r="121" spans="1:10" x14ac:dyDescent="0.2">
      <c r="A121" s="3" t="s">
        <v>29</v>
      </c>
      <c r="B121" s="3">
        <f>B102*I4/H4*F6</f>
        <v>1930.8932695374801</v>
      </c>
      <c r="E121" s="3" t="s">
        <v>29</v>
      </c>
      <c r="F121" s="3">
        <f>F102*I4/H4*F6</f>
        <v>1921.6985396825398</v>
      </c>
      <c r="I121" s="3" t="s">
        <v>29</v>
      </c>
      <c r="J121" s="3">
        <f>J102*I4/H4*F6</f>
        <v>1912.5909636650867</v>
      </c>
    </row>
    <row r="122" spans="1:10" x14ac:dyDescent="0.2">
      <c r="A122" s="3" t="s">
        <v>30</v>
      </c>
      <c r="B122" s="3">
        <f>B106*F7/I7</f>
        <v>2.3475634956466878</v>
      </c>
      <c r="E122" s="3" t="s">
        <v>30</v>
      </c>
      <c r="F122" s="3">
        <f>F106/I7*F7</f>
        <v>0.84507264093452095</v>
      </c>
      <c r="I122" s="3" t="s">
        <v>30</v>
      </c>
      <c r="J122" s="3">
        <f>J106*F7/I7</f>
        <v>0.27771975624854772</v>
      </c>
    </row>
    <row r="123" spans="1:10" x14ac:dyDescent="0.2">
      <c r="A123" s="9" t="s">
        <v>36</v>
      </c>
      <c r="B123" s="14">
        <f>SUM(B115:B122)</f>
        <v>90246.277872905543</v>
      </c>
      <c r="E123" s="9" t="s">
        <v>36</v>
      </c>
      <c r="F123" s="14">
        <f>SUM(F115:F122)</f>
        <v>90148.194761529812</v>
      </c>
      <c r="I123" s="9" t="s">
        <v>36</v>
      </c>
      <c r="J123" s="14">
        <f>SUM(J115:J122)</f>
        <v>90051.962244242823</v>
      </c>
    </row>
    <row r="124" spans="1:10" x14ac:dyDescent="0.2">
      <c r="A124" s="3"/>
      <c r="B124" s="3"/>
      <c r="E124" s="3"/>
      <c r="F124" s="3"/>
      <c r="I124" s="3"/>
      <c r="J124" s="3"/>
    </row>
    <row r="125" spans="1:10" x14ac:dyDescent="0.2">
      <c r="A125" s="16" t="s">
        <v>50</v>
      </c>
      <c r="B125" s="17">
        <f>B112-B123</f>
        <v>160430.81639110154</v>
      </c>
      <c r="E125" s="16" t="s">
        <v>50</v>
      </c>
      <c r="F125" s="17">
        <f>F112-F123</f>
        <v>159413.51924986974</v>
      </c>
      <c r="I125" s="16" t="s">
        <v>50</v>
      </c>
      <c r="J125" s="17">
        <f>J112-J123</f>
        <v>158356.58052970254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21"/>
  <sheetViews>
    <sheetView workbookViewId="0"/>
  </sheetViews>
  <sheetFormatPr baseColWidth="10" defaultRowHeight="13" x14ac:dyDescent="0.15"/>
  <cols>
    <col min="3" max="3" width="10.5" bestFit="1" customWidth="1"/>
    <col min="4" max="4" width="14.5" bestFit="1" customWidth="1"/>
  </cols>
  <sheetData>
    <row r="5" spans="3:4" ht="16" x14ac:dyDescent="0.2">
      <c r="C5" s="19" t="s">
        <v>43</v>
      </c>
      <c r="D5" s="19" t="s">
        <v>38</v>
      </c>
    </row>
    <row r="6" spans="3:4" ht="16" x14ac:dyDescent="0.2">
      <c r="C6" s="3">
        <v>10</v>
      </c>
      <c r="D6" s="21">
        <v>144222</v>
      </c>
    </row>
    <row r="7" spans="3:4" ht="16" x14ac:dyDescent="0.2">
      <c r="C7" s="3">
        <v>10.050000000000001</v>
      </c>
      <c r="D7" s="21">
        <v>149676</v>
      </c>
    </row>
    <row r="8" spans="3:4" ht="16" x14ac:dyDescent="0.2">
      <c r="C8" s="3">
        <v>10.1</v>
      </c>
      <c r="D8" s="21">
        <v>154478</v>
      </c>
    </row>
    <row r="9" spans="3:4" ht="16" x14ac:dyDescent="0.2">
      <c r="C9" s="3">
        <v>10.15</v>
      </c>
      <c r="D9" s="21">
        <v>158200</v>
      </c>
    </row>
    <row r="10" spans="3:4" ht="16" x14ac:dyDescent="0.2">
      <c r="C10" s="3">
        <v>10.199999999999999</v>
      </c>
      <c r="D10" s="21">
        <v>160674</v>
      </c>
    </row>
    <row r="11" spans="3:4" ht="16" x14ac:dyDescent="0.2">
      <c r="C11" s="3">
        <v>10.25</v>
      </c>
      <c r="D11" s="21">
        <v>161975</v>
      </c>
    </row>
    <row r="12" spans="3:4" ht="16" x14ac:dyDescent="0.2">
      <c r="C12" s="3">
        <v>10.3</v>
      </c>
      <c r="D12" s="21">
        <v>162337</v>
      </c>
    </row>
    <row r="13" spans="3:4" ht="16" x14ac:dyDescent="0.2">
      <c r="C13" s="3">
        <v>10.35</v>
      </c>
      <c r="D13" s="21">
        <v>162043</v>
      </c>
    </row>
    <row r="14" spans="3:4" ht="16" x14ac:dyDescent="0.2">
      <c r="C14" s="3">
        <v>10.4</v>
      </c>
      <c r="D14" s="21">
        <v>161346</v>
      </c>
    </row>
    <row r="15" spans="3:4" ht="16" x14ac:dyDescent="0.2">
      <c r="C15" s="3">
        <v>10.45</v>
      </c>
      <c r="D15" s="21">
        <v>160431</v>
      </c>
    </row>
    <row r="16" spans="3:4" ht="16" x14ac:dyDescent="0.2">
      <c r="C16" s="3">
        <v>10.5</v>
      </c>
      <c r="D16" s="21">
        <v>159414</v>
      </c>
    </row>
    <row r="17" spans="3:4" ht="16" x14ac:dyDescent="0.2">
      <c r="C17" s="3">
        <v>10.55</v>
      </c>
      <c r="D17" s="21">
        <v>158357</v>
      </c>
    </row>
    <row r="21" spans="3:4" x14ac:dyDescent="0.15">
      <c r="C21" s="22" t="s">
        <v>52</v>
      </c>
      <c r="D21" s="23">
        <f>MAX(D6:D17)</f>
        <v>162337</v>
      </c>
    </row>
  </sheetData>
  <pageMargins left="0.75" right="0.75" top="1" bottom="1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Lorex Data</vt:lpstr>
      <vt:lpstr>Lorex Data Normal Distribution</vt:lpstr>
      <vt:lpstr>Operating Profit for Litanol</vt:lpstr>
      <vt:lpstr>Profit Summary Table</vt:lpstr>
    </vt:vector>
  </TitlesOfParts>
  <Company>University of La Verne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ULV</dc:creator>
  <cp:lastModifiedBy>Riddhik Rathod</cp:lastModifiedBy>
  <dcterms:created xsi:type="dcterms:W3CDTF">2006-01-24T23:59:54Z</dcterms:created>
  <dcterms:modified xsi:type="dcterms:W3CDTF">2021-04-15T07:30:14Z</dcterms:modified>
</cp:coreProperties>
</file>