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3060" yWindow="0" windowWidth="21520" windowHeight="12760" tabRatio="500" activeTab="5"/>
  </bookViews>
  <sheets>
    <sheet name="Figure1" sheetId="1" r:id="rId1"/>
    <sheet name="Figure2" sheetId="2" r:id="rId2"/>
    <sheet name="Figure3" sheetId="3" r:id="rId3"/>
    <sheet name="Figure4" sheetId="5" r:id="rId4"/>
    <sheet name="Figure5" sheetId="6" r:id="rId5"/>
    <sheet name="SupplementaryFigure" sheetId="4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2" i="2" l="1"/>
  <c r="S27" i="4"/>
  <c r="M27" i="4"/>
  <c r="L27" i="4"/>
  <c r="R27" i="4"/>
  <c r="K27" i="4"/>
  <c r="Q27" i="4"/>
  <c r="J27" i="4"/>
  <c r="P27" i="4"/>
  <c r="S26" i="4"/>
  <c r="M26" i="4"/>
  <c r="L26" i="4"/>
  <c r="R26" i="4"/>
  <c r="K26" i="4"/>
  <c r="Q26" i="4"/>
  <c r="J26" i="4"/>
  <c r="P26" i="4"/>
  <c r="S25" i="4"/>
  <c r="M25" i="4"/>
  <c r="L25" i="4"/>
  <c r="R25" i="4"/>
  <c r="K25" i="4"/>
  <c r="Q25" i="4"/>
  <c r="J25" i="4"/>
  <c r="P25" i="4"/>
  <c r="O20" i="4"/>
  <c r="N20" i="4"/>
  <c r="K20" i="4"/>
  <c r="J20" i="4"/>
  <c r="O19" i="4"/>
  <c r="N19" i="4"/>
  <c r="L19" i="4"/>
  <c r="K19" i="4"/>
  <c r="O18" i="4"/>
  <c r="N18" i="4"/>
  <c r="K18" i="4"/>
  <c r="N17" i="4"/>
  <c r="K17" i="4"/>
  <c r="M16" i="4"/>
  <c r="L16" i="4"/>
  <c r="K16" i="4"/>
  <c r="J16" i="4"/>
  <c r="M15" i="4"/>
  <c r="L15" i="4"/>
  <c r="K15" i="4"/>
  <c r="J15" i="4"/>
  <c r="M14" i="4"/>
  <c r="L14" i="4"/>
  <c r="K14" i="4"/>
  <c r="J14" i="4"/>
  <c r="N13" i="4"/>
  <c r="M13" i="4"/>
  <c r="L13" i="4"/>
  <c r="K13" i="4"/>
  <c r="J13" i="4"/>
  <c r="K12" i="4"/>
  <c r="J12" i="4"/>
  <c r="K11" i="4"/>
  <c r="J11" i="4"/>
  <c r="Q29" i="3"/>
  <c r="P29" i="3"/>
  <c r="V29" i="3"/>
  <c r="O29" i="3"/>
  <c r="U29" i="3"/>
  <c r="N29" i="3"/>
  <c r="T29" i="3"/>
  <c r="Q28" i="3"/>
  <c r="P28" i="3"/>
  <c r="V28" i="3"/>
  <c r="O28" i="3"/>
  <c r="U28" i="3"/>
  <c r="N28" i="3"/>
  <c r="T28" i="3"/>
  <c r="Q27" i="3"/>
  <c r="P27" i="3"/>
  <c r="V27" i="3"/>
  <c r="O27" i="3"/>
  <c r="U27" i="3"/>
  <c r="N27" i="3"/>
  <c r="T27" i="3"/>
  <c r="O22" i="3"/>
  <c r="N22" i="3"/>
  <c r="P21" i="3"/>
  <c r="O21" i="3"/>
  <c r="N21" i="3"/>
  <c r="P20" i="3"/>
  <c r="N20" i="3"/>
  <c r="P19" i="3"/>
  <c r="N19" i="3"/>
  <c r="P18" i="3"/>
  <c r="O18" i="3"/>
  <c r="N18" i="3"/>
  <c r="P17" i="3"/>
  <c r="O17" i="3"/>
  <c r="N17" i="3"/>
  <c r="P16" i="3"/>
  <c r="N16" i="3"/>
  <c r="P15" i="3"/>
  <c r="O15" i="3"/>
  <c r="N15" i="3"/>
  <c r="O14" i="3"/>
  <c r="N14" i="3"/>
  <c r="P13" i="3"/>
  <c r="O13" i="3"/>
  <c r="N13" i="3"/>
  <c r="U26" i="2"/>
  <c r="U24" i="2"/>
  <c r="U22" i="2"/>
  <c r="U21" i="2"/>
  <c r="U20" i="2"/>
  <c r="U19" i="2"/>
  <c r="U18" i="2"/>
  <c r="U17" i="2"/>
  <c r="U16" i="2"/>
  <c r="U14" i="2"/>
  <c r="U13" i="2"/>
  <c r="U11" i="2"/>
  <c r="E41" i="1"/>
  <c r="E40" i="1"/>
  <c r="E38" i="1"/>
  <c r="E37" i="1"/>
  <c r="E36" i="1"/>
  <c r="E35" i="1"/>
  <c r="E34" i="1"/>
  <c r="E33" i="1"/>
  <c r="E3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2" i="1"/>
  <c r="E11" i="1"/>
</calcChain>
</file>

<file path=xl/sharedStrings.xml><?xml version="1.0" encoding="utf-8"?>
<sst xmlns="http://schemas.openxmlformats.org/spreadsheetml/2006/main" count="237" uniqueCount="128">
  <si>
    <t>Time</t>
  </si>
  <si>
    <t>Unloading Area Temperature</t>
  </si>
  <si>
    <t>Broodnest Temperature</t>
  </si>
  <si>
    <t>Ambient Temperature</t>
  </si>
  <si>
    <t>Fanning</t>
  </si>
  <si>
    <t>Fanning Count 1</t>
  </si>
  <si>
    <t>Fanning Count 2</t>
  </si>
  <si>
    <t>Fanning Count 3</t>
  </si>
  <si>
    <t>Beard</t>
  </si>
  <si>
    <t>Feeder Weight</t>
  </si>
  <si>
    <t>Water Collected</t>
  </si>
  <si>
    <t>Thirst</t>
  </si>
  <si>
    <t>Ambient</t>
  </si>
  <si>
    <t>Unloading Area</t>
  </si>
  <si>
    <t>Broodnest</t>
  </si>
  <si>
    <t>Unloading Area Temp</t>
  </si>
  <si>
    <t>Broodnest Temp</t>
  </si>
  <si>
    <t>Ambient Temp</t>
  </si>
  <si>
    <t>Fanners</t>
  </si>
  <si>
    <t>Number of Collectors</t>
  </si>
  <si>
    <t>Time fanning</t>
  </si>
  <si>
    <t>Fanning Average</t>
  </si>
  <si>
    <t>Time thirst</t>
  </si>
  <si>
    <t>Water collected</t>
  </si>
  <si>
    <t xml:space="preserve"> </t>
  </si>
  <si>
    <t>walking</t>
  </si>
  <si>
    <t>standing</t>
  </si>
  <si>
    <t>getting begged</t>
  </si>
  <si>
    <t>total obs</t>
  </si>
  <si>
    <t># Collectors</t>
  </si>
  <si>
    <t>9:00-9:29</t>
  </si>
  <si>
    <t>9:30-9:59</t>
  </si>
  <si>
    <t>10:00-10:29</t>
  </si>
  <si>
    <t>10:30-10:59</t>
  </si>
  <si>
    <t>11:00-11:29</t>
  </si>
  <si>
    <t>11:30-11:59</t>
  </si>
  <si>
    <t>12:00-12:29</t>
  </si>
  <si>
    <t>12:30-12:59</t>
  </si>
  <si>
    <t>13:00-13:29</t>
  </si>
  <si>
    <t>13:30-13:59</t>
  </si>
  <si>
    <t>Number of observations in which BEHAVIOR was seen</t>
  </si>
  <si>
    <t>Walking</t>
  </si>
  <si>
    <t>Standing</t>
  </si>
  <si>
    <t>GetBeg</t>
  </si>
  <si>
    <t>TotalObs</t>
  </si>
  <si>
    <t>Before (9-10)</t>
  </si>
  <si>
    <t>During (11-12)</t>
  </si>
  <si>
    <t>After (13-14)</t>
  </si>
  <si>
    <t>Time to drink 0.2 mL</t>
  </si>
  <si>
    <t>Water Collected (g)</t>
  </si>
  <si>
    <t>Time (Behavior)</t>
  </si>
  <si>
    <t>Get Begged</t>
  </si>
  <si>
    <t>Beg Another Bee</t>
  </si>
  <si>
    <t>Unload</t>
  </si>
  <si>
    <t>Unloading Rejection</t>
  </si>
  <si>
    <t>TOTAL</t>
  </si>
  <si>
    <t>GetBegged</t>
  </si>
  <si>
    <t>Total OBS</t>
  </si>
  <si>
    <t>BEFORE</t>
  </si>
  <si>
    <t>DURING</t>
  </si>
  <si>
    <t>AFTER</t>
  </si>
  <si>
    <t>Colony B (July 17)</t>
  </si>
  <si>
    <t>Colony A</t>
  </si>
  <si>
    <t>Colony ID:</t>
  </si>
  <si>
    <t>Date:</t>
  </si>
  <si>
    <t>July 3 2015</t>
  </si>
  <si>
    <t>Colony B</t>
  </si>
  <si>
    <t>July 22 2015</t>
  </si>
  <si>
    <t>"Before" = 11:30-12:30</t>
  </si>
  <si>
    <t>"During" = 14:00-15:00</t>
  </si>
  <si>
    <t>"After" = 17:00-18:00</t>
  </si>
  <si>
    <t>"Before" = 10.5-11.5</t>
  </si>
  <si>
    <t>"During" = 13:00-14:00</t>
  </si>
  <si>
    <t>"After" = 16:00-17:00</t>
  </si>
  <si>
    <t>July 1 2015</t>
  </si>
  <si>
    <t>"Before" = 9:15-10:15</t>
  </si>
  <si>
    <t>"During" = 11:50-12:00</t>
  </si>
  <si>
    <t>"After" = 13:15-14:15</t>
  </si>
  <si>
    <t>July 15 2015</t>
  </si>
  <si>
    <t>"Before" = 13:25-14:25</t>
  </si>
  <si>
    <t>"During" = 15:25-16:25</t>
  </si>
  <si>
    <t>"After" = 16:5-17:25</t>
  </si>
  <si>
    <t>July 2 2015</t>
  </si>
  <si>
    <t>"Before" = 9:00-10:00</t>
  </si>
  <si>
    <t>"During" = 11:00-12:00</t>
  </si>
  <si>
    <t>"After" = 13:00-14:00</t>
  </si>
  <si>
    <t>Number of observations in which BEHAVIOR was NOT seen</t>
  </si>
  <si>
    <t xml:space="preserve">Behavioral Observations: </t>
  </si>
  <si>
    <t>July 17 2015</t>
  </si>
  <si>
    <t>"Before" = 10:00-11:00</t>
  </si>
  <si>
    <t>"During" = 12:00-13:00</t>
  </si>
  <si>
    <t>"After" = 14:00-15:00</t>
  </si>
  <si>
    <t>4A</t>
  </si>
  <si>
    <t>4B</t>
  </si>
  <si>
    <t>4C</t>
  </si>
  <si>
    <t>4D</t>
  </si>
  <si>
    <t>Hive Bees</t>
  </si>
  <si>
    <t>Water Collectors</t>
  </si>
  <si>
    <t>Heat, No Water</t>
  </si>
  <si>
    <t>Hive Bees, Evening</t>
  </si>
  <si>
    <t>Hive Bees, Morning</t>
  </si>
  <si>
    <t>Water Collectors, Evening</t>
  </si>
  <si>
    <t>Water Collectors, Morning</t>
  </si>
  <si>
    <t>Treatment:</t>
  </si>
  <si>
    <t>Bees Sampled:</t>
  </si>
  <si>
    <t xml:space="preserve">Date: </t>
  </si>
  <si>
    <t xml:space="preserve">Figure: </t>
  </si>
  <si>
    <t>Heat, Yes Water</t>
  </si>
  <si>
    <t>No Heat, Yes Water</t>
  </si>
  <si>
    <t>24 June 2015</t>
  </si>
  <si>
    <t>30 June 2015</t>
  </si>
  <si>
    <t>1 July 2015</t>
  </si>
  <si>
    <t>20 July 2015</t>
  </si>
  <si>
    <t>21 July 2015</t>
  </si>
  <si>
    <t>Figure 4: Analyses of the crop contents of "hive bees" (bees in the broodnest) and water collectors in various contexts</t>
  </si>
  <si>
    <t xml:space="preserve">Figure 5: Sugar concentrations of liquids found in cells within the broodnest on evenings following various treatments during the day.  </t>
  </si>
  <si>
    <t xml:space="preserve">Figure 1: Two tests of the importance of water to honey bee colonies in resisting broodnest hyperthermia.  </t>
  </si>
  <si>
    <t xml:space="preserve">Figure 2: The multifaceted response of a honey bee colony to broodnest hyperthermia.  </t>
  </si>
  <si>
    <t xml:space="preserve">Figure 3: Changes in the behavior of the water collectors in a honey bee colony when it experiences broodnest hyperthermia but is deprived of water so it becomes extremely thirsty.   </t>
  </si>
  <si>
    <t xml:space="preserve">Supplementary Figure: Changes in the behavior of the water collectors in a honey bee colony when it experiences broodnest hyperthermia but is deprived of water so it becomes extremely thirsty.  </t>
  </si>
  <si>
    <t>5A</t>
  </si>
  <si>
    <t>5B</t>
  </si>
  <si>
    <t>5C</t>
  </si>
  <si>
    <t>23 July 2015</t>
  </si>
  <si>
    <t>Yes Heat, Yes Water</t>
  </si>
  <si>
    <t>Yes Heat, No Water</t>
  </si>
  <si>
    <t>24 July 2015</t>
  </si>
  <si>
    <t>22, 25, and 27 July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</si>
</sst>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6600"/>
        <bgColor rgb="FF000000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Fill="1"/>
    <xf numFmtId="20" fontId="0" fillId="0" borderId="0" xfId="0" applyNumberFormat="1"/>
    <xf numFmtId="0" fontId="1" fillId="0" borderId="0" xfId="0" applyFont="1"/>
    <xf numFmtId="20" fontId="0" fillId="2" borderId="0" xfId="0" applyNumberFormat="1" applyFill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20" fontId="1" fillId="2" borderId="0" xfId="0" applyNumberFormat="1" applyFont="1" applyFill="1"/>
    <xf numFmtId="20" fontId="1" fillId="0" borderId="0" xfId="0" applyNumberFormat="1" applyFont="1"/>
    <xf numFmtId="0" fontId="2" fillId="0" borderId="0" xfId="0" applyFont="1" applyFill="1"/>
    <xf numFmtId="2" fontId="1" fillId="2" borderId="0" xfId="0" applyNumberFormat="1" applyFont="1" applyFill="1"/>
    <xf numFmtId="164" fontId="1" fillId="2" borderId="0" xfId="0" applyNumberFormat="1" applyFont="1" applyFill="1"/>
    <xf numFmtId="1" fontId="1" fillId="2" borderId="0" xfId="0" applyNumberFormat="1" applyFont="1" applyFill="1"/>
    <xf numFmtId="164" fontId="2" fillId="0" borderId="0" xfId="0" applyNumberFormat="1" applyFont="1" applyFill="1"/>
    <xf numFmtId="2" fontId="1" fillId="0" borderId="0" xfId="0" applyNumberFormat="1" applyFont="1"/>
    <xf numFmtId="2" fontId="1" fillId="3" borderId="0" xfId="0" applyNumberFormat="1" applyFont="1" applyFill="1"/>
    <xf numFmtId="164" fontId="1" fillId="0" borderId="0" xfId="0" applyNumberFormat="1" applyFont="1"/>
    <xf numFmtId="1" fontId="1" fillId="0" borderId="0" xfId="0" applyNumberFormat="1" applyFont="1"/>
    <xf numFmtId="20" fontId="1" fillId="0" borderId="0" xfId="0" applyNumberFormat="1" applyFont="1" applyFill="1"/>
    <xf numFmtId="0" fontId="1" fillId="0" borderId="0" xfId="0" applyFont="1" applyFill="1"/>
    <xf numFmtId="0" fontId="1" fillId="4" borderId="0" xfId="0" applyFont="1" applyFill="1"/>
    <xf numFmtId="49" fontId="0" fillId="0" borderId="0" xfId="0" applyNumberFormat="1"/>
    <xf numFmtId="49" fontId="1" fillId="0" borderId="0" xfId="0" applyNumberFormat="1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7"/>
  <sheetViews>
    <sheetView workbookViewId="0">
      <selection activeCell="E10" sqref="E10"/>
    </sheetView>
  </sheetViews>
  <sheetFormatPr baseColWidth="10" defaultRowHeight="15" x14ac:dyDescent="0"/>
  <cols>
    <col min="2" max="2" width="26" customWidth="1"/>
    <col min="6" max="6" width="14.6640625" customWidth="1"/>
    <col min="7" max="8" width="14.1640625" customWidth="1"/>
    <col min="10" max="10" width="13.5" customWidth="1"/>
    <col min="11" max="11" width="14.5" customWidth="1"/>
    <col min="13" max="13" width="10.83203125" style="1"/>
    <col min="25" max="30" width="10.83203125" style="1"/>
  </cols>
  <sheetData>
    <row r="1" spans="1:30">
      <c r="A1" t="s">
        <v>116</v>
      </c>
    </row>
    <row r="3" spans="1:30">
      <c r="A3" t="s">
        <v>63</v>
      </c>
      <c r="B3" t="s">
        <v>62</v>
      </c>
      <c r="N3" t="s">
        <v>63</v>
      </c>
      <c r="O3" t="s">
        <v>66</v>
      </c>
      <c r="Y3"/>
      <c r="Z3"/>
      <c r="AA3"/>
      <c r="AB3"/>
      <c r="AC3"/>
      <c r="AD3"/>
    </row>
    <row r="4" spans="1:30">
      <c r="A4" t="s">
        <v>64</v>
      </c>
      <c r="B4" t="s">
        <v>65</v>
      </c>
      <c r="N4" t="s">
        <v>64</v>
      </c>
      <c r="O4" t="s">
        <v>67</v>
      </c>
      <c r="Y4"/>
      <c r="Z4"/>
      <c r="AA4"/>
      <c r="AB4"/>
      <c r="AC4"/>
      <c r="AD4"/>
    </row>
    <row r="5" spans="1:30">
      <c r="A5" t="s">
        <v>68</v>
      </c>
      <c r="N5" t="s">
        <v>71</v>
      </c>
      <c r="Y5"/>
      <c r="Z5"/>
      <c r="AA5"/>
      <c r="AB5"/>
      <c r="AC5"/>
      <c r="AD5"/>
    </row>
    <row r="6" spans="1:30">
      <c r="A6" t="s">
        <v>69</v>
      </c>
      <c r="N6" t="s">
        <v>72</v>
      </c>
      <c r="Y6"/>
      <c r="Z6"/>
      <c r="AA6"/>
      <c r="AB6"/>
      <c r="AC6"/>
      <c r="AD6"/>
    </row>
    <row r="7" spans="1:30">
      <c r="A7" t="s">
        <v>70</v>
      </c>
      <c r="N7" t="s">
        <v>73</v>
      </c>
      <c r="Y7"/>
      <c r="Z7"/>
      <c r="AA7"/>
      <c r="AB7"/>
      <c r="AC7"/>
      <c r="AD7"/>
    </row>
    <row r="8" spans="1:30">
      <c r="Y8"/>
      <c r="Z8"/>
      <c r="AA8"/>
      <c r="AB8"/>
      <c r="AC8"/>
      <c r="AD8"/>
    </row>
    <row r="9" spans="1:30">
      <c r="Y9"/>
      <c r="Z9"/>
      <c r="AA9"/>
      <c r="AB9"/>
      <c r="AC9"/>
      <c r="AD9"/>
    </row>
    <row r="10" spans="1:30">
      <c r="A10" s="2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N10" t="s">
        <v>0</v>
      </c>
      <c r="O10" t="s">
        <v>12</v>
      </c>
      <c r="P10" t="s">
        <v>13</v>
      </c>
      <c r="Q10" t="s">
        <v>14</v>
      </c>
      <c r="R10" t="s">
        <v>4</v>
      </c>
      <c r="S10" t="s">
        <v>5</v>
      </c>
      <c r="T10" t="s">
        <v>6</v>
      </c>
      <c r="U10" t="s">
        <v>7</v>
      </c>
      <c r="V10" t="s">
        <v>8</v>
      </c>
      <c r="W10" t="s">
        <v>11</v>
      </c>
      <c r="X10" t="s">
        <v>10</v>
      </c>
      <c r="Y10"/>
      <c r="Z10"/>
      <c r="AA10"/>
      <c r="AB10"/>
      <c r="AC10"/>
      <c r="AD10"/>
    </row>
    <row r="11" spans="1:30">
      <c r="A11" s="2">
        <v>0.4375</v>
      </c>
      <c r="B11">
        <v>37.299999999999997</v>
      </c>
      <c r="C11">
        <v>38</v>
      </c>
      <c r="D11">
        <v>24.5</v>
      </c>
      <c r="E11">
        <f>5/3</f>
        <v>1.6666666666666667</v>
      </c>
      <c r="F11">
        <v>1</v>
      </c>
      <c r="G11">
        <v>1</v>
      </c>
      <c r="H11">
        <v>4</v>
      </c>
      <c r="I11">
        <v>0</v>
      </c>
      <c r="J11">
        <v>162</v>
      </c>
      <c r="L11">
        <v>300</v>
      </c>
      <c r="N11">
        <v>9.5</v>
      </c>
      <c r="O11">
        <v>24.9</v>
      </c>
      <c r="P11">
        <v>33.799999999999997</v>
      </c>
      <c r="Q11">
        <v>34.299999999999997</v>
      </c>
      <c r="R11">
        <v>2.3333333330000001</v>
      </c>
      <c r="S11">
        <v>2</v>
      </c>
      <c r="T11">
        <v>3</v>
      </c>
      <c r="U11">
        <v>2</v>
      </c>
      <c r="V11">
        <v>0</v>
      </c>
      <c r="W11">
        <v>300</v>
      </c>
      <c r="Y11"/>
      <c r="Z11"/>
      <c r="AA11"/>
      <c r="AB11"/>
      <c r="AC11"/>
      <c r="AD11"/>
    </row>
    <row r="12" spans="1:30">
      <c r="A12" s="2">
        <v>0.44791666666666669</v>
      </c>
      <c r="B12">
        <v>39.700000000000003</v>
      </c>
      <c r="C12">
        <v>40.200000000000003</v>
      </c>
      <c r="D12">
        <v>25.9</v>
      </c>
      <c r="E12">
        <f>13/3</f>
        <v>4.333333333333333</v>
      </c>
      <c r="F12">
        <v>4</v>
      </c>
      <c r="G12">
        <v>3</v>
      </c>
      <c r="H12">
        <v>6</v>
      </c>
      <c r="I12">
        <v>15</v>
      </c>
      <c r="N12">
        <v>9.75</v>
      </c>
      <c r="O12">
        <v>25.7</v>
      </c>
      <c r="P12">
        <v>38.9</v>
      </c>
      <c r="Q12">
        <v>41</v>
      </c>
      <c r="R12">
        <v>10</v>
      </c>
      <c r="S12">
        <v>7</v>
      </c>
      <c r="T12">
        <v>9</v>
      </c>
      <c r="U12">
        <v>14</v>
      </c>
      <c r="V12">
        <v>0</v>
      </c>
      <c r="Y12"/>
      <c r="Z12"/>
      <c r="AA12"/>
      <c r="AB12"/>
      <c r="AC12"/>
      <c r="AD12"/>
    </row>
    <row r="13" spans="1:30">
      <c r="A13" s="2">
        <v>0.45833333333333331</v>
      </c>
      <c r="B13">
        <v>40</v>
      </c>
      <c r="C13">
        <v>40.6</v>
      </c>
      <c r="D13">
        <v>25.5</v>
      </c>
      <c r="E13">
        <v>5</v>
      </c>
      <c r="F13">
        <v>5</v>
      </c>
      <c r="G13">
        <v>3</v>
      </c>
      <c r="H13">
        <v>7</v>
      </c>
      <c r="I13">
        <v>19</v>
      </c>
      <c r="J13">
        <v>161.69999999999999</v>
      </c>
      <c r="K13">
        <v>0.3</v>
      </c>
      <c r="L13">
        <v>89</v>
      </c>
      <c r="N13">
        <v>10</v>
      </c>
      <c r="O13">
        <v>26.6</v>
      </c>
      <c r="P13">
        <v>38.4</v>
      </c>
      <c r="Q13">
        <v>40.4</v>
      </c>
      <c r="R13">
        <v>18</v>
      </c>
      <c r="S13">
        <v>16</v>
      </c>
      <c r="T13">
        <v>24</v>
      </c>
      <c r="U13">
        <v>14</v>
      </c>
      <c r="V13">
        <v>0</v>
      </c>
      <c r="W13">
        <v>66</v>
      </c>
      <c r="X13" s="3">
        <v>0.6</v>
      </c>
      <c r="Y13"/>
      <c r="Z13"/>
      <c r="AA13"/>
      <c r="AB13"/>
      <c r="AC13"/>
      <c r="AD13"/>
    </row>
    <row r="14" spans="1:30">
      <c r="A14" s="2">
        <v>0.46875</v>
      </c>
      <c r="B14">
        <v>39.4</v>
      </c>
      <c r="C14">
        <v>40.5</v>
      </c>
      <c r="D14">
        <v>26.1</v>
      </c>
      <c r="E14">
        <f>(16+7)/3</f>
        <v>7.666666666666667</v>
      </c>
      <c r="F14">
        <v>7</v>
      </c>
      <c r="G14">
        <v>8</v>
      </c>
      <c r="H14">
        <v>8</v>
      </c>
      <c r="I14">
        <v>21</v>
      </c>
      <c r="N14">
        <v>10.25</v>
      </c>
      <c r="O14">
        <v>27.1</v>
      </c>
      <c r="P14">
        <v>38.5</v>
      </c>
      <c r="Q14">
        <v>40.1</v>
      </c>
      <c r="R14">
        <v>24.666666670000001</v>
      </c>
      <c r="S14">
        <v>23</v>
      </c>
      <c r="T14">
        <v>27</v>
      </c>
      <c r="U14">
        <v>24</v>
      </c>
      <c r="V14">
        <v>14</v>
      </c>
      <c r="Y14"/>
      <c r="Z14"/>
      <c r="AA14"/>
      <c r="AB14"/>
      <c r="AC14"/>
      <c r="AD14"/>
    </row>
    <row r="15" spans="1:30">
      <c r="A15" s="4">
        <v>0.47916666666666702</v>
      </c>
      <c r="B15" s="5">
        <v>38.5</v>
      </c>
      <c r="C15" s="5">
        <v>40.299999999999997</v>
      </c>
      <c r="D15" s="5">
        <v>26.8</v>
      </c>
      <c r="E15" s="5">
        <f>28/3</f>
        <v>9.3333333333333339</v>
      </c>
      <c r="F15" s="5">
        <v>10</v>
      </c>
      <c r="G15" s="5">
        <v>6</v>
      </c>
      <c r="H15" s="5">
        <v>12</v>
      </c>
      <c r="I15" s="5">
        <v>11</v>
      </c>
      <c r="J15" s="5">
        <v>157.5</v>
      </c>
      <c r="K15" s="5">
        <v>4.2</v>
      </c>
      <c r="L15" s="5">
        <v>77</v>
      </c>
      <c r="N15" s="5">
        <v>10.5</v>
      </c>
      <c r="O15" s="5">
        <v>27.8</v>
      </c>
      <c r="P15" s="5">
        <v>38.799999999999997</v>
      </c>
      <c r="Q15" s="5">
        <v>39.9</v>
      </c>
      <c r="R15" s="5">
        <v>21</v>
      </c>
      <c r="S15" s="5">
        <v>20</v>
      </c>
      <c r="T15" s="5">
        <v>20</v>
      </c>
      <c r="U15" s="5">
        <v>23</v>
      </c>
      <c r="V15" s="5">
        <v>42</v>
      </c>
      <c r="W15" s="5">
        <v>85</v>
      </c>
      <c r="X15" s="6">
        <v>1.7</v>
      </c>
      <c r="Y15"/>
      <c r="Z15"/>
      <c r="AA15"/>
      <c r="AB15"/>
      <c r="AC15"/>
      <c r="AD15"/>
    </row>
    <row r="16" spans="1:30">
      <c r="A16" s="4">
        <v>0.48958333333333298</v>
      </c>
      <c r="B16" s="5">
        <v>38.6</v>
      </c>
      <c r="C16" s="5">
        <v>38.9</v>
      </c>
      <c r="D16" s="5">
        <v>27</v>
      </c>
      <c r="E16" s="5">
        <f>(24+9)/3</f>
        <v>11</v>
      </c>
      <c r="F16" s="5">
        <v>9</v>
      </c>
      <c r="G16" s="5">
        <v>12</v>
      </c>
      <c r="H16" s="5">
        <v>12</v>
      </c>
      <c r="I16" s="5">
        <v>15</v>
      </c>
      <c r="J16" s="5"/>
      <c r="K16" s="5"/>
      <c r="L16" s="5"/>
      <c r="N16" s="5">
        <v>10.75</v>
      </c>
      <c r="O16" s="5">
        <v>28.3</v>
      </c>
      <c r="P16" s="5">
        <v>38.700000000000003</v>
      </c>
      <c r="Q16" s="5">
        <v>40.4</v>
      </c>
      <c r="R16" s="5">
        <v>23.666666670000001</v>
      </c>
      <c r="S16" s="5">
        <v>24</v>
      </c>
      <c r="T16" s="5">
        <v>25</v>
      </c>
      <c r="U16" s="5">
        <v>22</v>
      </c>
      <c r="V16" s="5">
        <v>81</v>
      </c>
      <c r="W16" s="5"/>
      <c r="X16" s="5"/>
      <c r="Y16"/>
      <c r="Z16"/>
      <c r="AA16"/>
      <c r="AB16"/>
      <c r="AC16"/>
      <c r="AD16"/>
    </row>
    <row r="17" spans="1:30">
      <c r="A17" s="4">
        <v>0.5</v>
      </c>
      <c r="B17" s="5">
        <v>37.9</v>
      </c>
      <c r="C17" s="5">
        <v>37.6</v>
      </c>
      <c r="D17" s="5">
        <v>27.4</v>
      </c>
      <c r="E17" s="5">
        <f>(15+9+11)/3</f>
        <v>11.666666666666666</v>
      </c>
      <c r="F17" s="5">
        <v>15</v>
      </c>
      <c r="G17" s="5">
        <v>9</v>
      </c>
      <c r="H17" s="5">
        <v>11</v>
      </c>
      <c r="I17" s="5">
        <v>16</v>
      </c>
      <c r="J17" s="5">
        <v>147</v>
      </c>
      <c r="K17" s="5">
        <v>10.5</v>
      </c>
      <c r="L17" s="5">
        <v>182</v>
      </c>
      <c r="N17" s="5">
        <v>11</v>
      </c>
      <c r="O17" s="5">
        <v>28.4</v>
      </c>
      <c r="P17" s="5">
        <v>38.700000000000003</v>
      </c>
      <c r="Q17" s="5">
        <v>39.700000000000003</v>
      </c>
      <c r="R17" s="5">
        <v>27.666666670000001</v>
      </c>
      <c r="S17" s="5">
        <v>30</v>
      </c>
      <c r="T17" s="5">
        <v>27</v>
      </c>
      <c r="U17" s="5">
        <v>26</v>
      </c>
      <c r="V17" s="5">
        <v>100</v>
      </c>
      <c r="W17" s="5">
        <v>47</v>
      </c>
      <c r="X17" s="6">
        <v>3.9</v>
      </c>
      <c r="Y17"/>
      <c r="Z17"/>
      <c r="AA17"/>
      <c r="AB17"/>
      <c r="AC17"/>
      <c r="AD17"/>
    </row>
    <row r="18" spans="1:30">
      <c r="A18" s="4">
        <v>0.51041666666666696</v>
      </c>
      <c r="B18" s="5">
        <v>38.200000000000003</v>
      </c>
      <c r="C18" s="5">
        <v>36.6</v>
      </c>
      <c r="D18" s="5">
        <v>27.8</v>
      </c>
      <c r="E18" s="5">
        <f>(13+9+15)/3</f>
        <v>12.333333333333334</v>
      </c>
      <c r="F18" s="5">
        <v>13</v>
      </c>
      <c r="G18" s="5">
        <v>9</v>
      </c>
      <c r="H18" s="5">
        <v>15</v>
      </c>
      <c r="I18" s="5">
        <v>26</v>
      </c>
      <c r="J18" s="5"/>
      <c r="K18" s="5"/>
      <c r="L18" s="5"/>
      <c r="N18" s="5">
        <v>11.25</v>
      </c>
      <c r="O18" s="5">
        <v>29.1</v>
      </c>
      <c r="P18" s="5">
        <v>39.1</v>
      </c>
      <c r="Q18" s="5">
        <v>40.200000000000003</v>
      </c>
      <c r="R18" s="5">
        <v>17.333333329999999</v>
      </c>
      <c r="S18" s="5">
        <v>11</v>
      </c>
      <c r="T18" s="5">
        <v>14</v>
      </c>
      <c r="U18" s="5">
        <v>27</v>
      </c>
      <c r="V18" s="5">
        <v>100</v>
      </c>
      <c r="W18" s="5"/>
      <c r="X18" s="5"/>
      <c r="Y18"/>
      <c r="Z18"/>
      <c r="AA18"/>
      <c r="AB18"/>
      <c r="AC18"/>
      <c r="AD18"/>
    </row>
    <row r="19" spans="1:30" s="1" customFormat="1">
      <c r="A19" s="4">
        <v>0.52083333333333304</v>
      </c>
      <c r="B19" s="5">
        <v>38.6</v>
      </c>
      <c r="C19" s="5">
        <v>36.799999999999997</v>
      </c>
      <c r="D19" s="5">
        <v>27.7</v>
      </c>
      <c r="E19" s="5">
        <f>(12+11+9)/3</f>
        <v>10.666666666666666</v>
      </c>
      <c r="F19" s="5">
        <v>12</v>
      </c>
      <c r="G19" s="5">
        <v>11</v>
      </c>
      <c r="H19" s="5">
        <v>9</v>
      </c>
      <c r="I19" s="5">
        <v>39</v>
      </c>
      <c r="J19" s="5">
        <v>138.1</v>
      </c>
      <c r="K19" s="5">
        <v>8.9</v>
      </c>
      <c r="L19" s="5">
        <v>145</v>
      </c>
      <c r="N19" s="5">
        <v>11.5</v>
      </c>
      <c r="O19" s="5">
        <v>29.9</v>
      </c>
      <c r="P19" s="5">
        <v>38.799999999999997</v>
      </c>
      <c r="Q19" s="5">
        <v>40.1</v>
      </c>
      <c r="R19" s="5">
        <v>26.666666670000001</v>
      </c>
      <c r="S19" s="5">
        <v>32</v>
      </c>
      <c r="T19" s="5">
        <v>25</v>
      </c>
      <c r="U19" s="5">
        <v>23</v>
      </c>
      <c r="V19" s="5">
        <v>150</v>
      </c>
      <c r="W19" s="5">
        <v>23</v>
      </c>
      <c r="X19" s="6">
        <v>6.7</v>
      </c>
    </row>
    <row r="20" spans="1:30">
      <c r="A20" s="2">
        <v>0.53125</v>
      </c>
      <c r="B20">
        <v>38.1</v>
      </c>
      <c r="C20">
        <v>38.1</v>
      </c>
      <c r="D20">
        <v>27.7</v>
      </c>
      <c r="E20" s="1">
        <f>(9+9+10)/3</f>
        <v>9.3333333333333339</v>
      </c>
      <c r="F20" s="1">
        <v>9</v>
      </c>
      <c r="G20" s="1">
        <v>9</v>
      </c>
      <c r="H20" s="1">
        <v>10</v>
      </c>
      <c r="I20" s="1">
        <v>60</v>
      </c>
      <c r="N20">
        <v>11.75</v>
      </c>
      <c r="O20">
        <v>29.3</v>
      </c>
      <c r="P20">
        <v>39</v>
      </c>
      <c r="Q20">
        <v>40.200000000000003</v>
      </c>
      <c r="R20" s="1">
        <v>19.666666670000001</v>
      </c>
      <c r="S20" s="1">
        <v>21</v>
      </c>
      <c r="T20" s="1">
        <v>16</v>
      </c>
      <c r="U20" s="1">
        <v>22</v>
      </c>
      <c r="V20" s="1">
        <v>150</v>
      </c>
      <c r="Y20"/>
      <c r="Z20"/>
      <c r="AA20"/>
      <c r="AB20"/>
      <c r="AC20"/>
      <c r="AD20"/>
    </row>
    <row r="21" spans="1:30">
      <c r="A21" s="2">
        <v>0.54166666666666696</v>
      </c>
      <c r="B21">
        <v>38.299999999999997</v>
      </c>
      <c r="C21">
        <v>38.4</v>
      </c>
      <c r="D21">
        <v>28.4</v>
      </c>
      <c r="E21" s="1">
        <f>(6+6+9)/3</f>
        <v>7</v>
      </c>
      <c r="F21" s="1">
        <v>6</v>
      </c>
      <c r="G21" s="1">
        <v>6</v>
      </c>
      <c r="H21" s="1">
        <v>9</v>
      </c>
      <c r="I21" s="1">
        <v>94</v>
      </c>
      <c r="L21">
        <v>84</v>
      </c>
      <c r="N21">
        <v>12</v>
      </c>
      <c r="O21">
        <v>30.6</v>
      </c>
      <c r="P21">
        <v>40</v>
      </c>
      <c r="Q21">
        <v>40.9</v>
      </c>
      <c r="R21" s="1">
        <v>28.666666670000001</v>
      </c>
      <c r="S21" s="1">
        <v>30</v>
      </c>
      <c r="T21" s="1">
        <v>30</v>
      </c>
      <c r="U21" s="1">
        <v>26</v>
      </c>
      <c r="V21" s="1">
        <v>200</v>
      </c>
      <c r="W21">
        <v>25</v>
      </c>
      <c r="X21" s="3">
        <v>0</v>
      </c>
      <c r="Y21"/>
      <c r="Z21"/>
      <c r="AA21"/>
      <c r="AB21"/>
      <c r="AC21"/>
      <c r="AD21"/>
    </row>
    <row r="22" spans="1:30">
      <c r="A22" s="2">
        <v>0.55208333333333404</v>
      </c>
      <c r="B22">
        <v>38.4</v>
      </c>
      <c r="C22">
        <v>39.9</v>
      </c>
      <c r="D22">
        <v>29.3</v>
      </c>
      <c r="E22" s="1">
        <f>(16+8)/3</f>
        <v>8</v>
      </c>
      <c r="F22" s="1">
        <v>10</v>
      </c>
      <c r="G22" s="1">
        <v>6</v>
      </c>
      <c r="H22" s="1">
        <v>8</v>
      </c>
      <c r="I22" s="1">
        <v>150</v>
      </c>
      <c r="N22">
        <v>12.25</v>
      </c>
      <c r="O22">
        <v>30.7</v>
      </c>
      <c r="P22">
        <v>40</v>
      </c>
      <c r="Q22">
        <v>41.2</v>
      </c>
      <c r="R22" s="1">
        <v>23.666666670000001</v>
      </c>
      <c r="S22" s="1">
        <v>21</v>
      </c>
      <c r="T22" s="1">
        <v>27</v>
      </c>
      <c r="U22" s="1">
        <v>23</v>
      </c>
      <c r="V22" s="1">
        <v>200</v>
      </c>
      <c r="Y22"/>
      <c r="Z22"/>
      <c r="AA22"/>
      <c r="AB22"/>
      <c r="AC22"/>
      <c r="AD22"/>
    </row>
    <row r="23" spans="1:30">
      <c r="A23" s="2">
        <v>0.5625</v>
      </c>
      <c r="B23">
        <v>39.700000000000003</v>
      </c>
      <c r="C23">
        <v>40.4</v>
      </c>
      <c r="D23">
        <v>29.2</v>
      </c>
      <c r="E23" s="1">
        <f>(6+8+11)/3</f>
        <v>8.3333333333333339</v>
      </c>
      <c r="F23" s="1">
        <v>6</v>
      </c>
      <c r="G23" s="1">
        <v>8</v>
      </c>
      <c r="H23" s="1">
        <v>11</v>
      </c>
      <c r="I23" s="1">
        <v>250</v>
      </c>
      <c r="L23">
        <v>44</v>
      </c>
      <c r="N23">
        <v>12.5</v>
      </c>
      <c r="O23">
        <v>31.1</v>
      </c>
      <c r="P23">
        <v>40.200000000000003</v>
      </c>
      <c r="Q23">
        <v>41.6</v>
      </c>
      <c r="R23" s="1">
        <v>27.666666670000001</v>
      </c>
      <c r="S23" s="1">
        <v>28</v>
      </c>
      <c r="T23" s="1">
        <v>26</v>
      </c>
      <c r="U23" s="1">
        <v>29</v>
      </c>
      <c r="V23" s="1">
        <v>200</v>
      </c>
      <c r="W23">
        <v>11</v>
      </c>
      <c r="X23" s="3">
        <v>0</v>
      </c>
      <c r="Y23"/>
      <c r="Z23"/>
      <c r="AA23"/>
      <c r="AB23"/>
      <c r="AC23"/>
      <c r="AD23"/>
    </row>
    <row r="24" spans="1:30">
      <c r="A24" s="2">
        <v>0.57291666666666696</v>
      </c>
      <c r="B24">
        <v>40.4</v>
      </c>
      <c r="C24">
        <v>41.4</v>
      </c>
      <c r="D24">
        <v>29.7</v>
      </c>
      <c r="E24" s="1">
        <f>(7+12+14)/3</f>
        <v>11</v>
      </c>
      <c r="F24" s="1">
        <v>7</v>
      </c>
      <c r="G24" s="1">
        <v>12</v>
      </c>
      <c r="H24" s="1">
        <v>14</v>
      </c>
      <c r="I24" s="1">
        <v>200</v>
      </c>
      <c r="N24">
        <v>12.75</v>
      </c>
      <c r="O24">
        <v>30.9</v>
      </c>
      <c r="P24">
        <v>40.6</v>
      </c>
      <c r="Q24">
        <v>42.1</v>
      </c>
      <c r="R24" s="1">
        <v>16.666666670000001</v>
      </c>
      <c r="S24" s="1">
        <v>14</v>
      </c>
      <c r="T24" s="1">
        <v>18</v>
      </c>
      <c r="U24" s="1">
        <v>18</v>
      </c>
      <c r="V24" s="1">
        <v>300</v>
      </c>
      <c r="Y24"/>
      <c r="Z24"/>
      <c r="AA24"/>
      <c r="AB24"/>
      <c r="AC24"/>
      <c r="AD24"/>
    </row>
    <row r="25" spans="1:30">
      <c r="A25" s="4">
        <v>0.58333333333333404</v>
      </c>
      <c r="B25" s="5">
        <v>41.4</v>
      </c>
      <c r="C25" s="5">
        <v>41.8</v>
      </c>
      <c r="D25" s="5">
        <v>30</v>
      </c>
      <c r="E25" s="5">
        <f>(10+10+11)/3</f>
        <v>10.333333333333334</v>
      </c>
      <c r="F25" s="5">
        <v>10</v>
      </c>
      <c r="G25" s="5">
        <v>11</v>
      </c>
      <c r="H25" s="5">
        <v>10</v>
      </c>
      <c r="I25" s="5">
        <v>200</v>
      </c>
      <c r="J25" s="5"/>
      <c r="K25" s="5"/>
      <c r="L25" s="5">
        <v>40</v>
      </c>
      <c r="N25" s="5">
        <v>13</v>
      </c>
      <c r="O25" s="5">
        <v>31.4</v>
      </c>
      <c r="P25" s="5">
        <v>41.4</v>
      </c>
      <c r="Q25" s="5">
        <v>42.7</v>
      </c>
      <c r="R25" s="5">
        <v>19.333333329999999</v>
      </c>
      <c r="S25" s="5">
        <v>22</v>
      </c>
      <c r="T25" s="5">
        <v>18</v>
      </c>
      <c r="U25" s="5">
        <v>18</v>
      </c>
      <c r="V25" s="5">
        <v>300</v>
      </c>
      <c r="W25" s="5">
        <v>10</v>
      </c>
      <c r="X25" s="6">
        <v>0</v>
      </c>
      <c r="Y25"/>
      <c r="Z25"/>
      <c r="AA25"/>
      <c r="AB25"/>
      <c r="AC25"/>
      <c r="AD25"/>
    </row>
    <row r="26" spans="1:30">
      <c r="A26" s="4">
        <v>0.59375</v>
      </c>
      <c r="B26" s="5">
        <v>40.700000000000003</v>
      </c>
      <c r="C26" s="5">
        <v>42.6</v>
      </c>
      <c r="D26" s="5">
        <v>28.9</v>
      </c>
      <c r="E26" s="5">
        <f>(10+14+7)/3</f>
        <v>10.333333333333334</v>
      </c>
      <c r="F26" s="5">
        <v>10</v>
      </c>
      <c r="G26" s="5">
        <v>14</v>
      </c>
      <c r="H26" s="5">
        <v>7</v>
      </c>
      <c r="I26" s="5">
        <v>200</v>
      </c>
      <c r="J26" s="5"/>
      <c r="K26" s="5"/>
      <c r="L26" s="5"/>
      <c r="N26" s="5">
        <v>13.25</v>
      </c>
      <c r="O26" s="5">
        <v>31.8</v>
      </c>
      <c r="P26" s="5">
        <v>40.799999999999997</v>
      </c>
      <c r="Q26" s="5">
        <v>42.6</v>
      </c>
      <c r="R26" s="5">
        <v>17.666666670000001</v>
      </c>
      <c r="S26" s="5">
        <v>13</v>
      </c>
      <c r="T26" s="5">
        <v>15</v>
      </c>
      <c r="U26" s="5">
        <v>25</v>
      </c>
      <c r="V26" s="5">
        <v>400</v>
      </c>
      <c r="W26" s="5"/>
      <c r="X26" s="5"/>
      <c r="Y26"/>
      <c r="Z26"/>
      <c r="AA26"/>
      <c r="AB26"/>
      <c r="AC26"/>
      <c r="AD26"/>
    </row>
    <row r="27" spans="1:30">
      <c r="A27" s="4">
        <v>0.60416666666666696</v>
      </c>
      <c r="B27" s="5">
        <v>40.799999999999997</v>
      </c>
      <c r="C27" s="5">
        <v>42.8</v>
      </c>
      <c r="D27" s="5">
        <v>28.2</v>
      </c>
      <c r="E27" s="5">
        <f>(10+7+9)/3</f>
        <v>8.6666666666666661</v>
      </c>
      <c r="F27" s="5">
        <v>10</v>
      </c>
      <c r="G27" s="5">
        <v>7</v>
      </c>
      <c r="H27" s="5">
        <v>9</v>
      </c>
      <c r="I27" s="5">
        <v>200</v>
      </c>
      <c r="J27" s="5"/>
      <c r="K27" s="5"/>
      <c r="L27" s="5">
        <v>52</v>
      </c>
      <c r="N27" s="5">
        <v>13.5</v>
      </c>
      <c r="O27" s="5">
        <v>31.5</v>
      </c>
      <c r="P27" s="5">
        <v>41.3</v>
      </c>
      <c r="Q27" s="5">
        <v>43</v>
      </c>
      <c r="R27" s="5">
        <v>13.33333333</v>
      </c>
      <c r="S27" s="5">
        <v>7</v>
      </c>
      <c r="T27" s="5">
        <v>11</v>
      </c>
      <c r="U27" s="5">
        <v>22</v>
      </c>
      <c r="V27" s="5">
        <v>500</v>
      </c>
      <c r="W27" s="5">
        <v>9</v>
      </c>
      <c r="X27" s="6">
        <v>0</v>
      </c>
      <c r="Y27"/>
      <c r="Z27"/>
      <c r="AA27"/>
      <c r="AB27"/>
      <c r="AC27"/>
      <c r="AD27"/>
    </row>
    <row r="28" spans="1:30">
      <c r="A28" s="4">
        <v>0.61458333333333404</v>
      </c>
      <c r="B28" s="5">
        <v>41.4</v>
      </c>
      <c r="C28" s="5">
        <v>43.2</v>
      </c>
      <c r="D28" s="5">
        <v>29.5</v>
      </c>
      <c r="E28" s="5">
        <f>(8+9+11)/3</f>
        <v>9.3333333333333339</v>
      </c>
      <c r="F28" s="5">
        <v>8</v>
      </c>
      <c r="G28" s="5">
        <v>11</v>
      </c>
      <c r="H28" s="5">
        <v>9</v>
      </c>
      <c r="I28" s="5">
        <v>200</v>
      </c>
      <c r="J28" s="5"/>
      <c r="K28" s="5"/>
      <c r="L28" s="5"/>
      <c r="N28" s="5">
        <v>13.75</v>
      </c>
      <c r="O28" s="5">
        <v>31.9</v>
      </c>
      <c r="P28" s="5">
        <v>41.6</v>
      </c>
      <c r="Q28" s="5">
        <v>43.4</v>
      </c>
      <c r="R28" s="5">
        <v>24</v>
      </c>
      <c r="S28" s="5">
        <v>16</v>
      </c>
      <c r="T28" s="5">
        <v>27</v>
      </c>
      <c r="U28" s="5">
        <v>29</v>
      </c>
      <c r="V28" s="5">
        <v>500</v>
      </c>
      <c r="W28" s="5"/>
      <c r="X28" s="5"/>
      <c r="Y28"/>
      <c r="Z28"/>
      <c r="AA28"/>
      <c r="AB28"/>
      <c r="AC28"/>
      <c r="AD28"/>
    </row>
    <row r="29" spans="1:30" s="1" customFormat="1">
      <c r="A29" s="4">
        <v>0.625</v>
      </c>
      <c r="B29" s="5">
        <v>42</v>
      </c>
      <c r="C29" s="5">
        <v>43.3</v>
      </c>
      <c r="D29" s="5">
        <v>29.1</v>
      </c>
      <c r="E29" s="5">
        <f>(11+11+14)/3</f>
        <v>12</v>
      </c>
      <c r="F29" s="5">
        <v>11</v>
      </c>
      <c r="G29" s="5">
        <v>11</v>
      </c>
      <c r="H29" s="5">
        <v>14</v>
      </c>
      <c r="I29" s="5">
        <v>300</v>
      </c>
      <c r="J29" s="5">
        <v>178.5</v>
      </c>
      <c r="K29" s="5"/>
      <c r="L29" s="5">
        <v>38</v>
      </c>
      <c r="N29" s="5">
        <v>14</v>
      </c>
      <c r="O29" s="5">
        <v>31.6</v>
      </c>
      <c r="P29" s="5">
        <v>41.5</v>
      </c>
      <c r="Q29" s="5">
        <v>43.7</v>
      </c>
      <c r="R29" s="5">
        <v>17.333333329999999</v>
      </c>
      <c r="S29" s="5">
        <v>16</v>
      </c>
      <c r="T29" s="5">
        <v>14</v>
      </c>
      <c r="U29" s="5">
        <v>22</v>
      </c>
      <c r="V29" s="5">
        <v>500</v>
      </c>
      <c r="W29" s="5">
        <v>12</v>
      </c>
      <c r="X29" s="6">
        <v>0</v>
      </c>
    </row>
    <row r="30" spans="1:30">
      <c r="A30" s="2">
        <v>0.63541666666666696</v>
      </c>
      <c r="B30">
        <v>41.3</v>
      </c>
      <c r="C30">
        <v>43.8</v>
      </c>
      <c r="D30">
        <v>29.3</v>
      </c>
      <c r="E30" s="1">
        <f>(14+10+8)/3</f>
        <v>10.666666666666666</v>
      </c>
      <c r="F30" s="1">
        <v>14</v>
      </c>
      <c r="G30" s="1">
        <v>10</v>
      </c>
      <c r="H30" s="1">
        <v>8</v>
      </c>
      <c r="I30" s="1">
        <v>300</v>
      </c>
      <c r="N30">
        <v>14.25</v>
      </c>
      <c r="O30">
        <v>31</v>
      </c>
      <c r="P30">
        <v>41.2</v>
      </c>
      <c r="Q30">
        <v>43.4</v>
      </c>
      <c r="R30" s="1">
        <v>20.666666670000001</v>
      </c>
      <c r="S30" s="1">
        <v>23</v>
      </c>
      <c r="T30" s="1">
        <v>22</v>
      </c>
      <c r="U30" s="1">
        <v>17</v>
      </c>
      <c r="V30" s="1">
        <v>500</v>
      </c>
      <c r="Y30"/>
      <c r="Z30"/>
      <c r="AA30"/>
      <c r="AB30"/>
      <c r="AC30"/>
      <c r="AD30"/>
    </row>
    <row r="31" spans="1:30">
      <c r="A31" s="2">
        <v>0.64583333333333404</v>
      </c>
      <c r="B31">
        <v>41.2</v>
      </c>
      <c r="C31">
        <v>44.4</v>
      </c>
      <c r="D31">
        <v>29.5</v>
      </c>
      <c r="E31" s="1">
        <v>11</v>
      </c>
      <c r="F31" s="1">
        <v>11</v>
      </c>
      <c r="G31" s="1">
        <v>11</v>
      </c>
      <c r="H31" s="1">
        <v>11</v>
      </c>
      <c r="I31" s="1">
        <v>300</v>
      </c>
      <c r="J31">
        <v>166.1</v>
      </c>
      <c r="K31">
        <v>12.4</v>
      </c>
      <c r="L31">
        <v>51</v>
      </c>
      <c r="N31">
        <v>14.5</v>
      </c>
      <c r="O31">
        <v>32.5</v>
      </c>
      <c r="P31">
        <v>40.5</v>
      </c>
      <c r="Q31">
        <v>43.4</v>
      </c>
      <c r="R31" s="1">
        <v>19.333333329999999</v>
      </c>
      <c r="S31" s="1">
        <v>21</v>
      </c>
      <c r="T31" s="1">
        <v>21</v>
      </c>
      <c r="U31" s="1">
        <v>16</v>
      </c>
      <c r="V31" s="1">
        <v>400</v>
      </c>
      <c r="W31">
        <v>16</v>
      </c>
      <c r="X31" s="3">
        <v>16.600000000000001</v>
      </c>
      <c r="Y31"/>
      <c r="Z31"/>
      <c r="AA31"/>
      <c r="AB31"/>
      <c r="AC31"/>
      <c r="AD31"/>
    </row>
    <row r="32" spans="1:30">
      <c r="A32" s="2">
        <v>0.65625</v>
      </c>
      <c r="B32">
        <v>39.4</v>
      </c>
      <c r="C32">
        <v>42.7</v>
      </c>
      <c r="D32">
        <v>29.8</v>
      </c>
      <c r="E32" s="1">
        <f>(10+11+14)/3</f>
        <v>11.666666666666666</v>
      </c>
      <c r="F32" s="1">
        <v>10</v>
      </c>
      <c r="G32" s="1">
        <v>11</v>
      </c>
      <c r="H32" s="1">
        <v>14</v>
      </c>
      <c r="I32" s="1">
        <v>300</v>
      </c>
      <c r="N32">
        <v>14.75</v>
      </c>
      <c r="O32">
        <v>32.299999999999997</v>
      </c>
      <c r="P32">
        <v>39.9</v>
      </c>
      <c r="Q32">
        <v>43.1</v>
      </c>
      <c r="R32" s="1">
        <v>26.666666670000001</v>
      </c>
      <c r="S32" s="1">
        <v>22</v>
      </c>
      <c r="T32" s="1">
        <v>26</v>
      </c>
      <c r="U32" s="1">
        <v>32</v>
      </c>
      <c r="V32" s="1">
        <v>400</v>
      </c>
      <c r="Y32"/>
      <c r="Z32"/>
      <c r="AA32"/>
      <c r="AB32"/>
      <c r="AC32"/>
      <c r="AD32"/>
    </row>
    <row r="33" spans="1:30">
      <c r="A33" s="2">
        <v>0.66666666666666696</v>
      </c>
      <c r="B33">
        <v>38.700000000000003</v>
      </c>
      <c r="C33">
        <v>39.299999999999997</v>
      </c>
      <c r="D33">
        <v>30.3</v>
      </c>
      <c r="E33" s="1">
        <f>(11+11+15)/3</f>
        <v>12.333333333333334</v>
      </c>
      <c r="F33" s="1">
        <v>11</v>
      </c>
      <c r="G33" s="1">
        <v>11</v>
      </c>
      <c r="H33" s="1">
        <v>15</v>
      </c>
      <c r="I33" s="1">
        <v>300</v>
      </c>
      <c r="J33">
        <v>137.80000000000001</v>
      </c>
      <c r="K33">
        <v>28.3</v>
      </c>
      <c r="L33">
        <v>154</v>
      </c>
      <c r="N33">
        <v>15</v>
      </c>
      <c r="O33">
        <v>29.6</v>
      </c>
      <c r="P33">
        <v>38.700000000000003</v>
      </c>
      <c r="Q33">
        <v>41.1</v>
      </c>
      <c r="R33" s="1">
        <v>30.333333329999999</v>
      </c>
      <c r="S33" s="1">
        <v>31</v>
      </c>
      <c r="T33" s="1">
        <v>27</v>
      </c>
      <c r="U33" s="1">
        <v>33</v>
      </c>
      <c r="V33" s="1">
        <v>400</v>
      </c>
      <c r="W33">
        <v>57</v>
      </c>
      <c r="X33" s="3">
        <v>22.8</v>
      </c>
      <c r="Y33"/>
      <c r="Z33"/>
      <c r="AA33"/>
      <c r="AB33"/>
      <c r="AC33"/>
      <c r="AD33"/>
    </row>
    <row r="34" spans="1:30">
      <c r="A34" s="2">
        <v>0.67708333333333404</v>
      </c>
      <c r="B34">
        <v>38.200000000000003</v>
      </c>
      <c r="C34">
        <v>38.4</v>
      </c>
      <c r="D34">
        <v>29.5</v>
      </c>
      <c r="E34" s="1">
        <f>40/3</f>
        <v>13.333333333333334</v>
      </c>
      <c r="F34" s="1">
        <v>16</v>
      </c>
      <c r="G34" s="1">
        <v>14</v>
      </c>
      <c r="H34" s="1">
        <v>10</v>
      </c>
      <c r="I34" s="1">
        <v>300</v>
      </c>
      <c r="N34">
        <v>15.25</v>
      </c>
      <c r="O34">
        <v>32</v>
      </c>
      <c r="P34">
        <v>39.6</v>
      </c>
      <c r="Q34">
        <v>42</v>
      </c>
      <c r="R34" s="1">
        <v>25</v>
      </c>
      <c r="S34" s="1">
        <v>27</v>
      </c>
      <c r="T34" s="1">
        <v>24</v>
      </c>
      <c r="U34" s="1">
        <v>24</v>
      </c>
      <c r="V34" s="1">
        <v>400</v>
      </c>
      <c r="Y34"/>
      <c r="Z34"/>
      <c r="AA34"/>
      <c r="AB34"/>
      <c r="AC34"/>
      <c r="AD34"/>
    </row>
    <row r="35" spans="1:30">
      <c r="A35" s="2">
        <v>0.6875</v>
      </c>
      <c r="B35">
        <v>37.9</v>
      </c>
      <c r="C35">
        <v>37.6</v>
      </c>
      <c r="D35">
        <v>29.7</v>
      </c>
      <c r="E35" s="1">
        <f>(13+10+11)/3</f>
        <v>11.333333333333334</v>
      </c>
      <c r="F35" s="1">
        <v>13</v>
      </c>
      <c r="G35" s="1">
        <v>10</v>
      </c>
      <c r="H35" s="1">
        <v>11</v>
      </c>
      <c r="I35" s="1">
        <v>300</v>
      </c>
      <c r="J35">
        <v>106.3</v>
      </c>
      <c r="K35">
        <v>31.5</v>
      </c>
      <c r="L35">
        <v>150</v>
      </c>
      <c r="N35">
        <v>15.5</v>
      </c>
      <c r="O35">
        <v>32.299999999999997</v>
      </c>
      <c r="P35">
        <v>39.5</v>
      </c>
      <c r="Q35">
        <v>41.6</v>
      </c>
      <c r="R35" s="1">
        <v>27</v>
      </c>
      <c r="S35" s="1">
        <v>28</v>
      </c>
      <c r="T35" s="1">
        <v>27</v>
      </c>
      <c r="U35" s="1">
        <v>26</v>
      </c>
      <c r="V35" s="1">
        <v>400</v>
      </c>
      <c r="W35">
        <v>49</v>
      </c>
      <c r="X35" s="3">
        <v>21.9</v>
      </c>
      <c r="Y35"/>
      <c r="Z35"/>
      <c r="AA35"/>
      <c r="AB35"/>
      <c r="AC35"/>
      <c r="AD35"/>
    </row>
    <row r="36" spans="1:30">
      <c r="A36" s="2">
        <v>0.69791666666666696</v>
      </c>
      <c r="B36">
        <v>37.200000000000003</v>
      </c>
      <c r="C36">
        <v>37.1</v>
      </c>
      <c r="D36">
        <v>29.4</v>
      </c>
      <c r="E36" s="1">
        <f>(11+14+15)/3</f>
        <v>13.333333333333334</v>
      </c>
      <c r="F36" s="1">
        <v>11</v>
      </c>
      <c r="G36" s="1">
        <v>14</v>
      </c>
      <c r="H36" s="1">
        <v>15</v>
      </c>
      <c r="I36" s="1">
        <v>300</v>
      </c>
      <c r="N36">
        <v>15.75</v>
      </c>
      <c r="O36">
        <v>32</v>
      </c>
      <c r="P36">
        <v>39.1</v>
      </c>
      <c r="Q36">
        <v>40.799999999999997</v>
      </c>
      <c r="R36" s="1">
        <v>28.333333329999999</v>
      </c>
      <c r="S36" s="1">
        <v>32</v>
      </c>
      <c r="T36" s="1">
        <v>23</v>
      </c>
      <c r="U36" s="1">
        <v>31</v>
      </c>
      <c r="V36" s="1">
        <v>400</v>
      </c>
      <c r="Y36"/>
      <c r="Z36"/>
      <c r="AA36"/>
      <c r="AB36"/>
      <c r="AC36"/>
      <c r="AD36"/>
    </row>
    <row r="37" spans="1:30" s="1" customFormat="1">
      <c r="A37" s="4">
        <v>0.70833333333333404</v>
      </c>
      <c r="B37" s="5">
        <v>36.9</v>
      </c>
      <c r="C37" s="5">
        <v>36.700000000000003</v>
      </c>
      <c r="D37" s="5">
        <v>29.9</v>
      </c>
      <c r="E37" s="5">
        <f>(15+10+18)/3</f>
        <v>14.333333333333334</v>
      </c>
      <c r="F37" s="5">
        <v>15</v>
      </c>
      <c r="G37" s="5">
        <v>10</v>
      </c>
      <c r="H37" s="5">
        <v>18</v>
      </c>
      <c r="I37" s="5">
        <v>300</v>
      </c>
      <c r="J37" s="5">
        <v>149.30000000000001</v>
      </c>
      <c r="K37" s="5">
        <v>29.9</v>
      </c>
      <c r="L37" s="5">
        <v>257</v>
      </c>
      <c r="N37" s="5">
        <v>16</v>
      </c>
      <c r="O37" s="5">
        <v>31.2</v>
      </c>
      <c r="P37" s="5">
        <v>38.4</v>
      </c>
      <c r="Q37" s="5">
        <v>39.1</v>
      </c>
      <c r="R37" s="5">
        <v>22.666666670000001</v>
      </c>
      <c r="S37" s="5">
        <v>29</v>
      </c>
      <c r="T37" s="5">
        <v>19</v>
      </c>
      <c r="U37" s="5">
        <v>20</v>
      </c>
      <c r="V37" s="5">
        <v>400</v>
      </c>
      <c r="W37" s="5">
        <v>132</v>
      </c>
      <c r="X37" s="6">
        <v>39</v>
      </c>
    </row>
    <row r="38" spans="1:30">
      <c r="A38" s="4">
        <v>0.71875</v>
      </c>
      <c r="B38" s="5">
        <v>36.5</v>
      </c>
      <c r="C38" s="5">
        <v>36.6</v>
      </c>
      <c r="D38" s="5">
        <v>28.5</v>
      </c>
      <c r="E38" s="5">
        <f>(12+6+12)/3</f>
        <v>10</v>
      </c>
      <c r="F38" s="5">
        <v>12</v>
      </c>
      <c r="G38" s="5">
        <v>6</v>
      </c>
      <c r="H38" s="5">
        <v>12</v>
      </c>
      <c r="I38" s="5">
        <v>300</v>
      </c>
      <c r="J38" s="5"/>
      <c r="K38" s="5"/>
      <c r="L38" s="5"/>
      <c r="N38" s="5">
        <v>16.25</v>
      </c>
      <c r="O38" s="5">
        <v>29.9</v>
      </c>
      <c r="P38" s="5">
        <v>37.5</v>
      </c>
      <c r="Q38" s="5">
        <v>38.6</v>
      </c>
      <c r="R38" s="5">
        <v>18</v>
      </c>
      <c r="S38" s="5">
        <v>17</v>
      </c>
      <c r="T38" s="5">
        <v>16</v>
      </c>
      <c r="U38" s="5">
        <v>21</v>
      </c>
      <c r="V38" s="5">
        <v>400</v>
      </c>
      <c r="W38" s="5"/>
      <c r="X38" s="5"/>
      <c r="Y38"/>
      <c r="Z38"/>
      <c r="AA38"/>
      <c r="AB38"/>
      <c r="AC38"/>
      <c r="AD38"/>
    </row>
    <row r="39" spans="1:30">
      <c r="A39" s="4">
        <v>0.72916666666666696</v>
      </c>
      <c r="B39" s="5">
        <v>36.700000000000003</v>
      </c>
      <c r="C39" s="5">
        <v>36.5</v>
      </c>
      <c r="D39" s="5">
        <v>28.1</v>
      </c>
      <c r="E39" s="5">
        <v>8</v>
      </c>
      <c r="F39" s="5">
        <v>8</v>
      </c>
      <c r="G39" s="5">
        <v>8</v>
      </c>
      <c r="H39" s="5">
        <v>8</v>
      </c>
      <c r="I39" s="5">
        <v>200</v>
      </c>
      <c r="J39" s="5">
        <v>133.30000000000001</v>
      </c>
      <c r="K39" s="5">
        <v>16</v>
      </c>
      <c r="L39" s="5">
        <v>243</v>
      </c>
      <c r="N39" s="5">
        <v>16.5</v>
      </c>
      <c r="O39" s="5">
        <v>30.9</v>
      </c>
      <c r="P39" s="5">
        <v>37.700000000000003</v>
      </c>
      <c r="Q39" s="5">
        <v>38.200000000000003</v>
      </c>
      <c r="R39" s="5">
        <v>16</v>
      </c>
      <c r="S39" s="5">
        <v>15</v>
      </c>
      <c r="T39" s="5">
        <v>14</v>
      </c>
      <c r="U39" s="5">
        <v>19</v>
      </c>
      <c r="V39" s="5">
        <v>400</v>
      </c>
      <c r="W39" s="5">
        <v>40</v>
      </c>
      <c r="X39" s="6">
        <v>23.2</v>
      </c>
      <c r="Y39"/>
      <c r="Z39"/>
      <c r="AA39"/>
      <c r="AB39"/>
      <c r="AC39"/>
      <c r="AD39"/>
    </row>
    <row r="40" spans="1:30">
      <c r="A40" s="4">
        <v>0.73958333333333404</v>
      </c>
      <c r="B40" s="5">
        <v>37</v>
      </c>
      <c r="C40" s="5">
        <v>36.6</v>
      </c>
      <c r="D40" s="5">
        <v>27.8</v>
      </c>
      <c r="E40" s="5">
        <f>(12+7+10)/3</f>
        <v>9.6666666666666661</v>
      </c>
      <c r="F40" s="5">
        <v>12</v>
      </c>
      <c r="G40" s="5">
        <v>7</v>
      </c>
      <c r="H40" s="5">
        <v>10</v>
      </c>
      <c r="I40" s="5">
        <v>100</v>
      </c>
      <c r="J40" s="5"/>
      <c r="K40" s="5"/>
      <c r="L40" s="5"/>
      <c r="N40" s="5">
        <v>16.75</v>
      </c>
      <c r="O40" s="5">
        <v>28.6</v>
      </c>
      <c r="P40" s="5">
        <v>37.299999999999997</v>
      </c>
      <c r="Q40" s="5">
        <v>38.9</v>
      </c>
      <c r="R40" s="5">
        <v>12</v>
      </c>
      <c r="S40" s="5">
        <v>13</v>
      </c>
      <c r="T40" s="5">
        <v>12</v>
      </c>
      <c r="U40" s="5">
        <v>11</v>
      </c>
      <c r="V40" s="5">
        <v>400</v>
      </c>
      <c r="W40" s="5"/>
      <c r="X40" s="5"/>
      <c r="Y40"/>
      <c r="Z40"/>
      <c r="AA40"/>
      <c r="AB40"/>
      <c r="AC40"/>
      <c r="AD40"/>
    </row>
    <row r="41" spans="1:30">
      <c r="A41" s="4">
        <v>0.750000000000001</v>
      </c>
      <c r="B41" s="5">
        <v>36.6</v>
      </c>
      <c r="C41" s="5">
        <v>36.5</v>
      </c>
      <c r="D41" s="5">
        <v>27.1</v>
      </c>
      <c r="E41" s="5">
        <f>(6+7+11)/3</f>
        <v>8</v>
      </c>
      <c r="F41" s="5">
        <v>6</v>
      </c>
      <c r="G41" s="5">
        <v>7</v>
      </c>
      <c r="H41" s="5">
        <v>11</v>
      </c>
      <c r="I41" s="5">
        <v>98</v>
      </c>
      <c r="J41" s="5">
        <v>122.6</v>
      </c>
      <c r="K41" s="5">
        <v>10.7</v>
      </c>
      <c r="L41" s="5">
        <v>300</v>
      </c>
      <c r="N41" s="5">
        <v>17</v>
      </c>
      <c r="O41" s="5">
        <v>29.3</v>
      </c>
      <c r="P41" s="5">
        <v>37.9</v>
      </c>
      <c r="Q41" s="5">
        <v>38.799999999999997</v>
      </c>
      <c r="R41" s="5"/>
      <c r="S41" s="5"/>
      <c r="T41" s="5"/>
      <c r="U41" s="5"/>
      <c r="V41" s="5">
        <v>300</v>
      </c>
      <c r="W41" s="5">
        <v>69</v>
      </c>
      <c r="X41" s="6">
        <v>13.1</v>
      </c>
      <c r="Y41"/>
      <c r="Z41"/>
      <c r="AA41"/>
      <c r="AB41"/>
      <c r="AC41"/>
      <c r="AD41"/>
    </row>
    <row r="43" spans="1:30">
      <c r="Y43"/>
      <c r="Z43"/>
      <c r="AA43"/>
      <c r="AB43"/>
      <c r="AC43"/>
      <c r="AD43"/>
    </row>
    <row r="44" spans="1:30">
      <c r="Y44"/>
      <c r="Z44"/>
      <c r="AA44"/>
      <c r="AB44"/>
      <c r="AC44"/>
      <c r="AD44"/>
    </row>
    <row r="45" spans="1:30">
      <c r="Y45"/>
      <c r="Z45"/>
      <c r="AA45"/>
      <c r="AB45"/>
      <c r="AC45"/>
      <c r="AD45"/>
    </row>
    <row r="48" spans="1:30">
      <c r="M48"/>
      <c r="Y48"/>
      <c r="Z48"/>
      <c r="AA48"/>
      <c r="AB48"/>
      <c r="AC48"/>
      <c r="AD48"/>
    </row>
    <row r="49" spans="13:30">
      <c r="M49"/>
      <c r="Y49"/>
      <c r="Z49"/>
      <c r="AA49"/>
      <c r="AB49"/>
      <c r="AC49"/>
      <c r="AD49"/>
    </row>
    <row r="50" spans="13:30">
      <c r="M50"/>
      <c r="Y50"/>
      <c r="Z50"/>
      <c r="AA50"/>
      <c r="AB50"/>
      <c r="AC50"/>
      <c r="AD50"/>
    </row>
    <row r="51" spans="13:30">
      <c r="M51"/>
      <c r="Y51"/>
      <c r="Z51"/>
      <c r="AA51"/>
      <c r="AB51"/>
      <c r="AC51"/>
      <c r="AD51"/>
    </row>
    <row r="52" spans="13:30">
      <c r="M52"/>
      <c r="Y52"/>
      <c r="Z52"/>
      <c r="AA52"/>
      <c r="AB52"/>
      <c r="AC52"/>
      <c r="AD52"/>
    </row>
    <row r="53" spans="13:30">
      <c r="M53"/>
      <c r="Y53"/>
      <c r="Z53"/>
      <c r="AA53"/>
      <c r="AB53"/>
      <c r="AC53"/>
      <c r="AD53"/>
    </row>
    <row r="54" spans="13:30">
      <c r="M54"/>
      <c r="Y54"/>
      <c r="Z54"/>
      <c r="AA54"/>
      <c r="AB54"/>
      <c r="AC54"/>
      <c r="AD54"/>
    </row>
    <row r="55" spans="13:30">
      <c r="M55"/>
      <c r="Y55"/>
      <c r="Z55"/>
      <c r="AA55"/>
      <c r="AB55"/>
      <c r="AC55"/>
      <c r="AD55"/>
    </row>
    <row r="56" spans="13:30">
      <c r="M56"/>
      <c r="Y56"/>
      <c r="Z56"/>
      <c r="AA56"/>
      <c r="AB56"/>
      <c r="AC56"/>
      <c r="AD56"/>
    </row>
    <row r="57" spans="13:30">
      <c r="M57"/>
      <c r="Y57"/>
      <c r="Z57"/>
      <c r="AA57"/>
      <c r="AB57"/>
      <c r="AC57"/>
      <c r="AD5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G4" sqref="G4"/>
    </sheetView>
  </sheetViews>
  <sheetFormatPr baseColWidth="10" defaultRowHeight="15" x14ac:dyDescent="0"/>
  <sheetData>
    <row r="1" spans="1:28">
      <c r="A1" t="s">
        <v>117</v>
      </c>
    </row>
    <row r="3" spans="1:28">
      <c r="A3" t="s">
        <v>63</v>
      </c>
      <c r="B3" t="s">
        <v>62</v>
      </c>
      <c r="O3" t="s">
        <v>63</v>
      </c>
      <c r="P3" t="s">
        <v>66</v>
      </c>
    </row>
    <row r="4" spans="1:28">
      <c r="A4" t="s">
        <v>64</v>
      </c>
      <c r="B4" t="s">
        <v>74</v>
      </c>
      <c r="O4" t="s">
        <v>64</v>
      </c>
      <c r="P4" t="s">
        <v>78</v>
      </c>
    </row>
    <row r="5" spans="1:28">
      <c r="A5" t="s">
        <v>75</v>
      </c>
      <c r="O5" t="s">
        <v>79</v>
      </c>
    </row>
    <row r="6" spans="1:28">
      <c r="A6" t="s">
        <v>76</v>
      </c>
      <c r="O6" t="s">
        <v>80</v>
      </c>
    </row>
    <row r="7" spans="1:28">
      <c r="A7" t="s">
        <v>77</v>
      </c>
      <c r="O7" t="s">
        <v>81</v>
      </c>
    </row>
    <row r="9" spans="1:28">
      <c r="A9" s="3" t="s">
        <v>0</v>
      </c>
      <c r="B9" s="3" t="s">
        <v>15</v>
      </c>
      <c r="C9" s="3" t="s">
        <v>16</v>
      </c>
      <c r="D9" s="3" t="s">
        <v>17</v>
      </c>
      <c r="E9" s="3" t="s">
        <v>18</v>
      </c>
      <c r="F9" t="s">
        <v>5</v>
      </c>
      <c r="G9" t="s">
        <v>6</v>
      </c>
      <c r="H9" t="s">
        <v>7</v>
      </c>
      <c r="I9" s="3" t="s">
        <v>8</v>
      </c>
      <c r="J9" s="3" t="s">
        <v>11</v>
      </c>
      <c r="K9" s="3" t="s">
        <v>9</v>
      </c>
      <c r="L9" s="3" t="s">
        <v>10</v>
      </c>
      <c r="M9" s="3" t="s">
        <v>19</v>
      </c>
      <c r="O9" t="s">
        <v>0</v>
      </c>
      <c r="P9" t="s">
        <v>12</v>
      </c>
      <c r="Q9" t="s">
        <v>13</v>
      </c>
      <c r="R9" t="s">
        <v>14</v>
      </c>
      <c r="S9" t="s">
        <v>8</v>
      </c>
      <c r="T9" t="s">
        <v>20</v>
      </c>
      <c r="U9" t="s">
        <v>21</v>
      </c>
      <c r="V9" t="s">
        <v>5</v>
      </c>
      <c r="W9" t="s">
        <v>6</v>
      </c>
      <c r="X9" t="s">
        <v>7</v>
      </c>
      <c r="Y9" t="s">
        <v>22</v>
      </c>
      <c r="Z9" t="s">
        <v>11</v>
      </c>
      <c r="AA9" t="s">
        <v>23</v>
      </c>
      <c r="AB9" t="s">
        <v>19</v>
      </c>
    </row>
    <row r="10" spans="1:28">
      <c r="A10" s="8">
        <v>0.38541666666666669</v>
      </c>
      <c r="B10" s="6">
        <v>32.6</v>
      </c>
      <c r="C10" s="6">
        <v>34</v>
      </c>
      <c r="D10" s="6">
        <v>23.9</v>
      </c>
      <c r="E10" s="6">
        <v>2</v>
      </c>
      <c r="F10" s="6">
        <v>2</v>
      </c>
      <c r="G10" s="6">
        <v>2</v>
      </c>
      <c r="H10" s="6">
        <v>2</v>
      </c>
      <c r="I10" s="6">
        <v>0</v>
      </c>
      <c r="J10" s="6">
        <v>300</v>
      </c>
      <c r="K10" s="6">
        <v>142.69999999999999</v>
      </c>
      <c r="L10" s="6"/>
      <c r="M10" s="6">
        <v>1</v>
      </c>
      <c r="O10" s="5">
        <v>13.25</v>
      </c>
      <c r="P10" s="5">
        <v>22.7</v>
      </c>
      <c r="Q10" s="5">
        <v>33</v>
      </c>
      <c r="R10" s="5">
        <v>33.1</v>
      </c>
      <c r="S10" s="5">
        <v>0</v>
      </c>
      <c r="T10" s="5">
        <v>13.25</v>
      </c>
      <c r="U10" s="5">
        <v>0</v>
      </c>
      <c r="V10" s="5">
        <v>0</v>
      </c>
      <c r="W10" s="5">
        <v>0</v>
      </c>
      <c r="X10" s="5">
        <v>0</v>
      </c>
      <c r="Y10" s="5">
        <v>13.5</v>
      </c>
      <c r="Z10" s="5"/>
      <c r="AA10" s="5">
        <v>0</v>
      </c>
      <c r="AB10" s="5">
        <v>1</v>
      </c>
    </row>
    <row r="11" spans="1:28">
      <c r="A11" s="8">
        <v>0.39583333333333331</v>
      </c>
      <c r="B11" s="6">
        <v>32.9</v>
      </c>
      <c r="C11" s="6">
        <v>34.200000000000003</v>
      </c>
      <c r="D11" s="6">
        <v>23.9</v>
      </c>
      <c r="E11" s="6">
        <v>1</v>
      </c>
      <c r="F11" s="6">
        <v>2</v>
      </c>
      <c r="G11" s="6">
        <v>0</v>
      </c>
      <c r="H11" s="6">
        <v>1</v>
      </c>
      <c r="I11" s="6">
        <v>0</v>
      </c>
      <c r="J11" s="6"/>
      <c r="K11" s="6">
        <v>142.19999999999999</v>
      </c>
      <c r="L11" s="6">
        <v>0.4</v>
      </c>
      <c r="M11" s="6">
        <v>0</v>
      </c>
      <c r="O11" s="5">
        <v>13.5</v>
      </c>
      <c r="P11" s="5">
        <v>23</v>
      </c>
      <c r="Q11" s="5">
        <v>33.4</v>
      </c>
      <c r="R11" s="5">
        <v>32.799999999999997</v>
      </c>
      <c r="S11" s="5">
        <v>0</v>
      </c>
      <c r="T11" s="5">
        <v>13.5</v>
      </c>
      <c r="U11" s="5">
        <f>1/3</f>
        <v>0.33333333333333331</v>
      </c>
      <c r="V11" s="5">
        <v>1</v>
      </c>
      <c r="W11" s="5">
        <v>0</v>
      </c>
      <c r="X11" s="5">
        <v>0</v>
      </c>
      <c r="Y11" s="5">
        <v>14</v>
      </c>
      <c r="Z11" s="5">
        <v>300</v>
      </c>
      <c r="AA11" s="5"/>
      <c r="AB11" s="5">
        <v>0</v>
      </c>
    </row>
    <row r="12" spans="1:28">
      <c r="A12" s="8">
        <v>0.40625</v>
      </c>
      <c r="B12" s="6">
        <v>33.5</v>
      </c>
      <c r="C12" s="6">
        <v>34.200000000000003</v>
      </c>
      <c r="D12" s="6">
        <v>24.2</v>
      </c>
      <c r="E12" s="6">
        <v>1</v>
      </c>
      <c r="F12" s="6">
        <v>1</v>
      </c>
      <c r="G12" s="6">
        <v>1</v>
      </c>
      <c r="H12" s="6">
        <v>1</v>
      </c>
      <c r="I12" s="6">
        <v>0</v>
      </c>
      <c r="J12" s="6">
        <v>300</v>
      </c>
      <c r="K12" s="6"/>
      <c r="L12" s="6"/>
      <c r="M12" s="6">
        <v>0</v>
      </c>
      <c r="O12" s="5">
        <v>13.75</v>
      </c>
      <c r="P12" s="5">
        <v>22.7</v>
      </c>
      <c r="Q12" s="5">
        <v>32.200000000000003</v>
      </c>
      <c r="R12" s="5">
        <v>32.4</v>
      </c>
      <c r="S12" s="5">
        <v>0</v>
      </c>
      <c r="T12" s="5">
        <v>13.75</v>
      </c>
      <c r="U12" s="5">
        <f>2/3</f>
        <v>0.66666666666666663</v>
      </c>
      <c r="V12" s="5">
        <v>0</v>
      </c>
      <c r="W12" s="5">
        <v>0</v>
      </c>
      <c r="X12" s="5">
        <v>2</v>
      </c>
      <c r="Y12" s="5">
        <v>14.5</v>
      </c>
      <c r="Z12" s="5"/>
      <c r="AA12" s="5">
        <v>0</v>
      </c>
      <c r="AB12" s="5">
        <v>1</v>
      </c>
    </row>
    <row r="13" spans="1:28">
      <c r="A13" s="8">
        <v>0.41666666666666669</v>
      </c>
      <c r="B13" s="6">
        <v>34.6</v>
      </c>
      <c r="C13" s="6">
        <v>34.700000000000003</v>
      </c>
      <c r="D13" s="6">
        <v>26.3</v>
      </c>
      <c r="E13" s="6">
        <v>0.33333333300000001</v>
      </c>
      <c r="F13" s="6">
        <v>0</v>
      </c>
      <c r="G13" s="6">
        <v>1</v>
      </c>
      <c r="H13" s="6">
        <v>0</v>
      </c>
      <c r="I13" s="6">
        <v>0</v>
      </c>
      <c r="J13" s="6"/>
      <c r="K13" s="6">
        <v>142.19999999999999</v>
      </c>
      <c r="L13" s="6">
        <v>0</v>
      </c>
      <c r="M13" s="6">
        <v>2</v>
      </c>
      <c r="O13" s="5">
        <v>14</v>
      </c>
      <c r="P13" s="5">
        <v>22.3</v>
      </c>
      <c r="Q13" s="5">
        <v>32.200000000000003</v>
      </c>
      <c r="R13" s="5">
        <v>32.4</v>
      </c>
      <c r="S13" s="5">
        <v>0</v>
      </c>
      <c r="T13" s="5">
        <v>14</v>
      </c>
      <c r="U13" s="5">
        <f>1/3</f>
        <v>0.33333333333333331</v>
      </c>
      <c r="V13" s="5">
        <v>0</v>
      </c>
      <c r="W13" s="5">
        <v>1</v>
      </c>
      <c r="X13" s="5">
        <v>0</v>
      </c>
      <c r="Y13" s="5">
        <v>15</v>
      </c>
      <c r="Z13" s="5">
        <v>300</v>
      </c>
      <c r="AA13" s="5"/>
      <c r="AB13" s="5">
        <v>0</v>
      </c>
    </row>
    <row r="14" spans="1:28">
      <c r="A14" s="8">
        <v>0.42708333333333331</v>
      </c>
      <c r="B14" s="6">
        <v>34.700000000000003</v>
      </c>
      <c r="C14" s="6">
        <v>34.6</v>
      </c>
      <c r="D14" s="6">
        <v>25.8</v>
      </c>
      <c r="E14" s="6">
        <v>0.66666666699999999</v>
      </c>
      <c r="F14" s="6">
        <v>0</v>
      </c>
      <c r="G14" s="6">
        <v>0</v>
      </c>
      <c r="H14" s="6">
        <v>2</v>
      </c>
      <c r="I14" s="6">
        <v>0</v>
      </c>
      <c r="J14" s="6">
        <v>300</v>
      </c>
      <c r="K14" s="6"/>
      <c r="L14" s="6"/>
      <c r="M14" s="6">
        <v>1</v>
      </c>
      <c r="O14" s="5">
        <v>14.25</v>
      </c>
      <c r="P14" s="5">
        <v>23.3</v>
      </c>
      <c r="Q14" s="5">
        <v>33.700000000000003</v>
      </c>
      <c r="R14" s="5">
        <v>34.5</v>
      </c>
      <c r="S14" s="5">
        <v>0</v>
      </c>
      <c r="T14" s="5">
        <v>14.25</v>
      </c>
      <c r="U14" s="5">
        <f>1/3</f>
        <v>0.33333333333333331</v>
      </c>
      <c r="V14" s="5">
        <v>0</v>
      </c>
      <c r="W14" s="5">
        <v>0</v>
      </c>
      <c r="X14" s="5">
        <v>1</v>
      </c>
      <c r="Y14" s="5">
        <v>15.5</v>
      </c>
      <c r="Z14" s="5"/>
      <c r="AA14" s="5">
        <v>0.2</v>
      </c>
      <c r="AB14" s="5">
        <v>0</v>
      </c>
    </row>
    <row r="15" spans="1:28">
      <c r="A15" s="9">
        <v>0.4375</v>
      </c>
      <c r="B15" s="3">
        <v>39.200000000000003</v>
      </c>
      <c r="C15" s="3">
        <v>41.4</v>
      </c>
      <c r="D15" s="3">
        <v>27.9</v>
      </c>
      <c r="E15" s="3">
        <v>5.3333333329999997</v>
      </c>
      <c r="F15" s="3">
        <v>1</v>
      </c>
      <c r="G15" s="3">
        <v>6</v>
      </c>
      <c r="H15" s="3">
        <v>9</v>
      </c>
      <c r="I15" s="3">
        <v>0</v>
      </c>
      <c r="J15" s="3"/>
      <c r="K15" s="3">
        <v>141.6</v>
      </c>
      <c r="L15" s="3">
        <v>0.6</v>
      </c>
      <c r="M15" s="3">
        <v>2</v>
      </c>
      <c r="O15">
        <v>14.5</v>
      </c>
      <c r="P15">
        <v>23.5</v>
      </c>
      <c r="Q15">
        <v>37.5</v>
      </c>
      <c r="R15">
        <v>38.9</v>
      </c>
      <c r="S15">
        <v>0</v>
      </c>
      <c r="T15">
        <v>14.5</v>
      </c>
      <c r="U15">
        <v>3</v>
      </c>
      <c r="V15" s="1">
        <v>2</v>
      </c>
      <c r="W15" s="1">
        <v>4</v>
      </c>
      <c r="X15" s="1">
        <v>3</v>
      </c>
      <c r="Y15">
        <v>16</v>
      </c>
      <c r="Z15">
        <v>300</v>
      </c>
      <c r="AB15" s="1">
        <v>4</v>
      </c>
    </row>
    <row r="16" spans="1:28">
      <c r="A16" s="9">
        <v>0.44791666666666669</v>
      </c>
      <c r="B16" s="3">
        <v>38.200000000000003</v>
      </c>
      <c r="C16" s="3">
        <v>38.6</v>
      </c>
      <c r="D16" s="3">
        <v>24.8</v>
      </c>
      <c r="E16" s="3">
        <v>9</v>
      </c>
      <c r="F16" s="3">
        <v>8</v>
      </c>
      <c r="G16" s="3">
        <v>6</v>
      </c>
      <c r="H16" s="3">
        <v>13</v>
      </c>
      <c r="I16" s="3">
        <v>7</v>
      </c>
      <c r="J16" s="3">
        <v>168</v>
      </c>
      <c r="K16" s="3"/>
      <c r="L16" s="3"/>
      <c r="M16" s="3">
        <v>2</v>
      </c>
      <c r="O16">
        <v>14.75</v>
      </c>
      <c r="P16">
        <v>24.2</v>
      </c>
      <c r="Q16">
        <v>37.299999999999997</v>
      </c>
      <c r="R16">
        <v>39.4</v>
      </c>
      <c r="S16">
        <v>4</v>
      </c>
      <c r="T16">
        <v>14.75</v>
      </c>
      <c r="U16">
        <f>31/3</f>
        <v>10.333333333333334</v>
      </c>
      <c r="V16" s="1">
        <v>6</v>
      </c>
      <c r="W16" s="1">
        <v>9</v>
      </c>
      <c r="X16" s="1">
        <v>16</v>
      </c>
      <c r="Y16">
        <v>16.5</v>
      </c>
      <c r="AA16">
        <v>0.7</v>
      </c>
      <c r="AB16" s="1">
        <v>8</v>
      </c>
    </row>
    <row r="17" spans="1:28">
      <c r="A17" s="9">
        <v>0.45833333333333331</v>
      </c>
      <c r="B17" s="3">
        <v>38.799999999999997</v>
      </c>
      <c r="C17" s="3">
        <v>41.2</v>
      </c>
      <c r="D17" s="3">
        <v>25.7</v>
      </c>
      <c r="E17" s="3">
        <v>8.3333333330000006</v>
      </c>
      <c r="F17" s="3">
        <v>7</v>
      </c>
      <c r="G17" s="3">
        <v>9</v>
      </c>
      <c r="H17" s="3">
        <v>9</v>
      </c>
      <c r="I17" s="3">
        <v>7</v>
      </c>
      <c r="J17" s="3"/>
      <c r="K17" s="3">
        <v>141.19999999999999</v>
      </c>
      <c r="L17" s="3">
        <v>0.4</v>
      </c>
      <c r="M17" s="3">
        <v>3</v>
      </c>
      <c r="O17" s="1">
        <v>15</v>
      </c>
      <c r="P17" s="1">
        <v>25.9</v>
      </c>
      <c r="Q17" s="1">
        <v>37.6</v>
      </c>
      <c r="R17" s="1">
        <v>39.4</v>
      </c>
      <c r="S17" s="1">
        <v>0</v>
      </c>
      <c r="T17" s="1">
        <v>15</v>
      </c>
      <c r="U17" s="1">
        <f>(18+17)/3</f>
        <v>11.666666666666666</v>
      </c>
      <c r="V17" s="1">
        <v>6</v>
      </c>
      <c r="W17" s="1">
        <v>12</v>
      </c>
      <c r="X17" s="1">
        <v>17</v>
      </c>
      <c r="Y17" s="1">
        <v>17</v>
      </c>
      <c r="Z17" s="1">
        <v>204</v>
      </c>
      <c r="AA17" s="1"/>
      <c r="AB17" s="1">
        <v>7</v>
      </c>
    </row>
    <row r="18" spans="1:28">
      <c r="A18" s="8">
        <v>0.46875</v>
      </c>
      <c r="B18" s="6">
        <v>38.299999999999997</v>
      </c>
      <c r="C18" s="6">
        <v>39.5</v>
      </c>
      <c r="D18" s="6">
        <v>24.9</v>
      </c>
      <c r="E18" s="6">
        <v>7.6666666670000003</v>
      </c>
      <c r="F18" s="6">
        <v>7</v>
      </c>
      <c r="G18" s="6">
        <v>8</v>
      </c>
      <c r="H18" s="6">
        <v>8</v>
      </c>
      <c r="I18" s="6">
        <v>4</v>
      </c>
      <c r="J18" s="6">
        <v>91</v>
      </c>
      <c r="K18" s="6"/>
      <c r="L18" s="6"/>
      <c r="M18" s="6">
        <v>3</v>
      </c>
      <c r="O18" s="5">
        <v>15.25</v>
      </c>
      <c r="P18" s="5">
        <v>27.1</v>
      </c>
      <c r="Q18" s="5">
        <v>37.6</v>
      </c>
      <c r="R18" s="5">
        <v>39.700000000000003</v>
      </c>
      <c r="S18" s="5">
        <v>9</v>
      </c>
      <c r="T18" s="5">
        <v>15.25</v>
      </c>
      <c r="U18" s="5">
        <f>(12+9+15)/3</f>
        <v>12</v>
      </c>
      <c r="V18" s="5">
        <v>12</v>
      </c>
      <c r="W18" s="5">
        <v>9</v>
      </c>
      <c r="X18" s="5">
        <v>15</v>
      </c>
      <c r="Y18" s="5"/>
      <c r="Z18" s="5"/>
      <c r="AA18" s="5">
        <v>2.7</v>
      </c>
      <c r="AB18" s="5">
        <v>10</v>
      </c>
    </row>
    <row r="19" spans="1:28">
      <c r="A19" s="8">
        <v>0.47916666666666669</v>
      </c>
      <c r="B19" s="6">
        <v>39.700000000000003</v>
      </c>
      <c r="C19" s="6">
        <v>40.9</v>
      </c>
      <c r="D19" s="6">
        <v>24</v>
      </c>
      <c r="E19" s="6">
        <v>10.33333333</v>
      </c>
      <c r="F19" s="6">
        <v>12</v>
      </c>
      <c r="G19" s="6">
        <v>9</v>
      </c>
      <c r="H19" s="6">
        <v>10</v>
      </c>
      <c r="I19" s="6">
        <v>5</v>
      </c>
      <c r="J19" s="6"/>
      <c r="K19" s="6">
        <v>139.5</v>
      </c>
      <c r="L19" s="6">
        <v>0.7</v>
      </c>
      <c r="M19" s="6">
        <v>5</v>
      </c>
      <c r="O19" s="5">
        <v>15.5</v>
      </c>
      <c r="P19" s="5">
        <v>25.9</v>
      </c>
      <c r="Q19" s="5">
        <v>37.9</v>
      </c>
      <c r="R19" s="5">
        <v>39.5</v>
      </c>
      <c r="S19" s="5">
        <v>12</v>
      </c>
      <c r="T19" s="5">
        <v>15.5</v>
      </c>
      <c r="U19" s="5">
        <f>(11+16+10)/3</f>
        <v>12.333333333333334</v>
      </c>
      <c r="V19" s="5">
        <v>11</v>
      </c>
      <c r="W19" s="5">
        <v>16</v>
      </c>
      <c r="X19" s="5">
        <v>10</v>
      </c>
      <c r="Y19" s="5"/>
      <c r="Z19" s="5">
        <v>106</v>
      </c>
      <c r="AA19" s="5"/>
      <c r="AB19" s="5">
        <v>9</v>
      </c>
    </row>
    <row r="20" spans="1:28">
      <c r="A20" s="8">
        <v>0.48958333333333331</v>
      </c>
      <c r="B20" s="6">
        <v>38.9</v>
      </c>
      <c r="C20" s="6">
        <v>40</v>
      </c>
      <c r="D20" s="6">
        <v>23.1</v>
      </c>
      <c r="E20" s="6">
        <v>11.33333333</v>
      </c>
      <c r="F20" s="6">
        <v>12</v>
      </c>
      <c r="G20" s="6">
        <v>11</v>
      </c>
      <c r="H20" s="6">
        <v>11</v>
      </c>
      <c r="I20" s="6">
        <v>7</v>
      </c>
      <c r="J20" s="6">
        <v>55</v>
      </c>
      <c r="K20" s="6"/>
      <c r="L20" s="6"/>
      <c r="M20" s="6">
        <v>7</v>
      </c>
      <c r="O20" s="5">
        <v>15.75</v>
      </c>
      <c r="P20" s="5">
        <v>25</v>
      </c>
      <c r="Q20" s="5">
        <v>37.4</v>
      </c>
      <c r="R20" s="5">
        <v>39.799999999999997</v>
      </c>
      <c r="S20" s="5">
        <v>5</v>
      </c>
      <c r="T20" s="5">
        <v>15.75</v>
      </c>
      <c r="U20" s="5">
        <f>(16+15+8)/3</f>
        <v>13</v>
      </c>
      <c r="V20" s="5">
        <v>16</v>
      </c>
      <c r="W20" s="5">
        <v>15</v>
      </c>
      <c r="X20" s="5">
        <v>8</v>
      </c>
      <c r="Y20" s="5"/>
      <c r="Z20" s="5"/>
      <c r="AA20" s="5">
        <v>2.1</v>
      </c>
      <c r="AB20" s="5">
        <v>13</v>
      </c>
    </row>
    <row r="21" spans="1:28">
      <c r="A21" s="8">
        <v>0.5</v>
      </c>
      <c r="B21" s="6">
        <v>40.1</v>
      </c>
      <c r="C21" s="6">
        <v>41.8</v>
      </c>
      <c r="D21" s="6">
        <v>25.9</v>
      </c>
      <c r="E21" s="6">
        <v>7.6666666670000003</v>
      </c>
      <c r="F21" s="6">
        <v>5</v>
      </c>
      <c r="G21" s="6">
        <v>9</v>
      </c>
      <c r="H21" s="6">
        <v>9</v>
      </c>
      <c r="I21" s="6">
        <v>5</v>
      </c>
      <c r="J21" s="6"/>
      <c r="K21" s="6">
        <v>136.19999999999999</v>
      </c>
      <c r="L21" s="6">
        <v>3.3</v>
      </c>
      <c r="M21" s="6">
        <v>5</v>
      </c>
      <c r="O21" s="5">
        <v>16</v>
      </c>
      <c r="P21" s="5">
        <v>24.2</v>
      </c>
      <c r="Q21" s="5">
        <v>37.1</v>
      </c>
      <c r="R21" s="5">
        <v>39.5</v>
      </c>
      <c r="S21" s="5">
        <v>4</v>
      </c>
      <c r="T21" s="5">
        <v>16</v>
      </c>
      <c r="U21" s="5">
        <f>(12+11+9)/3</f>
        <v>10.666666666666666</v>
      </c>
      <c r="V21" s="5">
        <v>12</v>
      </c>
      <c r="W21" s="5">
        <v>11</v>
      </c>
      <c r="X21" s="5">
        <v>9</v>
      </c>
      <c r="Y21" s="5"/>
      <c r="Z21" s="5">
        <v>64</v>
      </c>
      <c r="AA21" s="5"/>
      <c r="AB21" s="5">
        <v>15</v>
      </c>
    </row>
    <row r="22" spans="1:28">
      <c r="A22" s="19">
        <v>0.51041666666666663</v>
      </c>
      <c r="B22" s="20">
        <v>35.799999999999997</v>
      </c>
      <c r="C22" s="20">
        <v>36</v>
      </c>
      <c r="D22" s="20">
        <v>25.7</v>
      </c>
      <c r="E22" s="20">
        <v>7.6666666670000003</v>
      </c>
      <c r="F22" s="20">
        <v>7</v>
      </c>
      <c r="G22" s="20">
        <v>10</v>
      </c>
      <c r="H22" s="20">
        <v>6</v>
      </c>
      <c r="I22" s="20">
        <v>4</v>
      </c>
      <c r="J22" s="20">
        <v>123</v>
      </c>
      <c r="K22" s="20"/>
      <c r="L22" s="20"/>
      <c r="M22" s="20">
        <v>5</v>
      </c>
      <c r="O22" s="5">
        <v>16.25</v>
      </c>
      <c r="P22" s="5">
        <v>26.2</v>
      </c>
      <c r="Q22" s="5">
        <v>37.799999999999997</v>
      </c>
      <c r="R22" s="5">
        <v>40.700000000000003</v>
      </c>
      <c r="S22" s="5">
        <v>3</v>
      </c>
      <c r="T22" s="5">
        <v>16.25</v>
      </c>
      <c r="U22" s="5">
        <f>(4+8+3)/3</f>
        <v>5</v>
      </c>
      <c r="V22" s="5">
        <v>4</v>
      </c>
      <c r="W22" s="5">
        <v>8</v>
      </c>
      <c r="X22" s="5">
        <v>3</v>
      </c>
      <c r="Y22" s="5"/>
      <c r="Z22" s="5"/>
      <c r="AA22" s="5">
        <v>3.6</v>
      </c>
      <c r="AB22" s="5">
        <v>19</v>
      </c>
    </row>
    <row r="23" spans="1:28">
      <c r="A23" s="9">
        <v>0.52083333333333337</v>
      </c>
      <c r="B23" s="3">
        <v>34.5</v>
      </c>
      <c r="C23" s="3">
        <v>34.1</v>
      </c>
      <c r="D23" s="3">
        <v>26.5</v>
      </c>
      <c r="E23" s="3">
        <v>4</v>
      </c>
      <c r="F23" s="3">
        <v>4</v>
      </c>
      <c r="G23" s="3">
        <v>3</v>
      </c>
      <c r="H23" s="3">
        <v>5</v>
      </c>
      <c r="I23" s="3">
        <v>0</v>
      </c>
      <c r="J23" s="3"/>
      <c r="K23" s="3">
        <v>133.5</v>
      </c>
      <c r="L23" s="3">
        <v>2.7</v>
      </c>
      <c r="M23" s="3">
        <v>6</v>
      </c>
    </row>
    <row r="24" spans="1:28">
      <c r="A24" s="9">
        <v>0.53125</v>
      </c>
      <c r="B24" s="3">
        <v>33.4</v>
      </c>
      <c r="C24" s="3">
        <v>33.299999999999997</v>
      </c>
      <c r="D24" s="3">
        <v>24.5</v>
      </c>
      <c r="E24" s="3">
        <v>2.3333333330000001</v>
      </c>
      <c r="F24" s="3">
        <v>3</v>
      </c>
      <c r="G24" s="3">
        <v>3</v>
      </c>
      <c r="H24" s="3">
        <v>1</v>
      </c>
      <c r="I24" s="3">
        <v>0</v>
      </c>
      <c r="J24" s="3">
        <v>224</v>
      </c>
      <c r="K24" s="3"/>
      <c r="L24" s="3"/>
      <c r="M24" s="3">
        <v>5</v>
      </c>
      <c r="O24" s="5">
        <v>16.5</v>
      </c>
      <c r="P24" s="5">
        <v>26.2</v>
      </c>
      <c r="Q24" s="5">
        <v>34.299999999999997</v>
      </c>
      <c r="R24" s="5">
        <v>34.4</v>
      </c>
      <c r="S24" s="5">
        <v>1</v>
      </c>
      <c r="T24" s="5">
        <v>16.5</v>
      </c>
      <c r="U24" s="5">
        <f>(4+6+3)/3</f>
        <v>4.333333333333333</v>
      </c>
      <c r="V24" s="5">
        <v>4</v>
      </c>
      <c r="W24" s="5">
        <v>6</v>
      </c>
      <c r="X24" s="5">
        <v>3</v>
      </c>
      <c r="Y24" s="5"/>
      <c r="Z24" s="5">
        <v>63</v>
      </c>
      <c r="AA24" s="5"/>
      <c r="AB24" s="5">
        <v>16</v>
      </c>
    </row>
    <row r="25" spans="1:28">
      <c r="A25" s="9">
        <v>0.54166666666666663</v>
      </c>
      <c r="B25" s="3">
        <v>35.9</v>
      </c>
      <c r="C25" s="3">
        <v>35</v>
      </c>
      <c r="D25" s="3">
        <v>28.2</v>
      </c>
      <c r="E25" s="3">
        <v>1</v>
      </c>
      <c r="F25" s="3">
        <v>2</v>
      </c>
      <c r="G25" s="3">
        <v>0</v>
      </c>
      <c r="H25" s="3">
        <v>1</v>
      </c>
      <c r="I25" s="3">
        <v>0</v>
      </c>
      <c r="J25" s="3"/>
      <c r="K25" s="3">
        <v>131.9</v>
      </c>
      <c r="L25" s="3">
        <v>1.6</v>
      </c>
      <c r="M25" s="3">
        <v>5</v>
      </c>
      <c r="O25" s="5">
        <v>16.75</v>
      </c>
      <c r="P25" s="5">
        <v>24.8</v>
      </c>
      <c r="Q25" s="5">
        <v>32.6</v>
      </c>
      <c r="R25" s="5">
        <v>33.299999999999997</v>
      </c>
      <c r="S25" s="5">
        <v>0</v>
      </c>
      <c r="T25" s="5">
        <v>16.75</v>
      </c>
      <c r="U25" s="5">
        <v>2</v>
      </c>
      <c r="V25" s="5">
        <v>2</v>
      </c>
      <c r="W25" s="5">
        <v>3</v>
      </c>
      <c r="X25" s="5">
        <v>1</v>
      </c>
      <c r="Y25" s="5"/>
      <c r="Z25" s="5"/>
      <c r="AA25" s="5">
        <v>6.2</v>
      </c>
      <c r="AB25" s="5">
        <v>13</v>
      </c>
    </row>
    <row r="26" spans="1:28">
      <c r="A26" s="8">
        <v>0.55208333333333337</v>
      </c>
      <c r="B26" s="6">
        <v>34.9</v>
      </c>
      <c r="C26" s="6">
        <v>34.799999999999997</v>
      </c>
      <c r="D26" s="6">
        <v>28.3</v>
      </c>
      <c r="E26" s="6">
        <v>4.3333333329999997</v>
      </c>
      <c r="F26" s="6">
        <v>4</v>
      </c>
      <c r="G26" s="6">
        <v>5</v>
      </c>
      <c r="H26" s="6">
        <v>4</v>
      </c>
      <c r="I26" s="6">
        <v>0</v>
      </c>
      <c r="J26" s="6">
        <v>300</v>
      </c>
      <c r="K26" s="6"/>
      <c r="L26" s="6"/>
      <c r="M26" s="6">
        <v>5</v>
      </c>
      <c r="O26" s="5">
        <v>17</v>
      </c>
      <c r="P26" s="5">
        <v>24.2</v>
      </c>
      <c r="Q26" s="5">
        <v>32.700000000000003</v>
      </c>
      <c r="R26" s="5">
        <v>32.700000000000003</v>
      </c>
      <c r="S26" s="5">
        <v>0</v>
      </c>
      <c r="T26" s="5">
        <v>17</v>
      </c>
      <c r="U26" s="5">
        <f>4/3</f>
        <v>1.3333333333333333</v>
      </c>
      <c r="V26" s="5">
        <v>2</v>
      </c>
      <c r="W26" s="5">
        <v>2</v>
      </c>
      <c r="X26" s="5">
        <v>0</v>
      </c>
      <c r="Y26" s="5"/>
      <c r="Z26" s="5">
        <v>300</v>
      </c>
      <c r="AA26" s="5"/>
      <c r="AB26" s="5">
        <v>8</v>
      </c>
    </row>
    <row r="27" spans="1:28">
      <c r="A27" s="8">
        <v>0.5625</v>
      </c>
      <c r="B27" s="6">
        <v>34.6</v>
      </c>
      <c r="C27" s="6">
        <v>34.4</v>
      </c>
      <c r="D27" s="6">
        <v>26.8</v>
      </c>
      <c r="E27" s="6">
        <v>4.3333333329999997</v>
      </c>
      <c r="F27" s="6">
        <v>4</v>
      </c>
      <c r="G27" s="6">
        <v>4</v>
      </c>
      <c r="H27" s="6">
        <v>5</v>
      </c>
      <c r="I27" s="6">
        <v>0</v>
      </c>
      <c r="J27" s="6"/>
      <c r="K27" s="6">
        <v>130.6</v>
      </c>
      <c r="L27" s="6">
        <v>1.3</v>
      </c>
      <c r="M27" s="6">
        <v>5</v>
      </c>
      <c r="O27" s="5">
        <v>17.25</v>
      </c>
      <c r="P27" s="5">
        <v>24.3</v>
      </c>
      <c r="Q27" s="5">
        <v>32.299999999999997</v>
      </c>
      <c r="R27" s="5">
        <v>32.700000000000003</v>
      </c>
      <c r="S27" s="5">
        <v>0</v>
      </c>
      <c r="T27" s="5"/>
      <c r="U27" s="5"/>
      <c r="V27" s="5"/>
      <c r="W27" s="5"/>
      <c r="X27" s="5"/>
      <c r="Y27" s="5"/>
      <c r="Z27" s="5"/>
      <c r="AA27" s="5">
        <v>2.8</v>
      </c>
      <c r="AB27" s="5"/>
    </row>
    <row r="28" spans="1:28">
      <c r="A28" s="8">
        <v>0.57291666666666663</v>
      </c>
      <c r="B28" s="6">
        <v>34.799999999999997</v>
      </c>
      <c r="C28" s="6">
        <v>35.200000000000003</v>
      </c>
      <c r="D28" s="6">
        <v>28.6</v>
      </c>
      <c r="E28" s="6">
        <v>2.6666666669999999</v>
      </c>
      <c r="F28" s="6">
        <v>0</v>
      </c>
      <c r="G28" s="6">
        <v>4</v>
      </c>
      <c r="H28" s="6">
        <v>4</v>
      </c>
      <c r="I28" s="6">
        <v>0</v>
      </c>
      <c r="J28" s="6">
        <v>300</v>
      </c>
      <c r="K28" s="6"/>
      <c r="L28" s="6"/>
      <c r="M28" s="6">
        <v>1</v>
      </c>
    </row>
    <row r="29" spans="1:28">
      <c r="A29" s="8">
        <v>0.58333333333333337</v>
      </c>
      <c r="B29" s="6">
        <v>33.4</v>
      </c>
      <c r="C29" s="6">
        <v>33.5</v>
      </c>
      <c r="D29" s="6">
        <v>25.3</v>
      </c>
      <c r="E29" s="6">
        <v>2.6666666669999999</v>
      </c>
      <c r="F29" s="6">
        <v>1</v>
      </c>
      <c r="G29" s="6">
        <v>6</v>
      </c>
      <c r="H29" s="6">
        <v>1</v>
      </c>
      <c r="I29" s="6">
        <v>0</v>
      </c>
      <c r="J29" s="6"/>
      <c r="K29" s="6">
        <v>130.6</v>
      </c>
      <c r="L29" s="6">
        <v>0</v>
      </c>
      <c r="M29" s="6">
        <v>1</v>
      </c>
    </row>
    <row r="30" spans="1:28">
      <c r="A30" s="8">
        <v>0.59375</v>
      </c>
      <c r="B30" s="6">
        <v>32.9</v>
      </c>
      <c r="C30" s="6">
        <v>34</v>
      </c>
      <c r="D30" s="6">
        <v>25.5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300</v>
      </c>
      <c r="K30" s="6">
        <v>130.6</v>
      </c>
      <c r="L30" s="6">
        <v>0</v>
      </c>
      <c r="M30" s="6"/>
    </row>
    <row r="33" spans="25:25">
      <c r="Y33" t="s">
        <v>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0"/>
  <sheetViews>
    <sheetView topLeftCell="A2" workbookViewId="0">
      <selection activeCell="E5" sqref="E5"/>
    </sheetView>
  </sheetViews>
  <sheetFormatPr baseColWidth="10" defaultRowHeight="15" x14ac:dyDescent="0"/>
  <sheetData>
    <row r="1" spans="1:23">
      <c r="A1" t="s">
        <v>118</v>
      </c>
    </row>
    <row r="3" spans="1:23">
      <c r="A3" t="s">
        <v>63</v>
      </c>
      <c r="B3" t="s">
        <v>62</v>
      </c>
    </row>
    <row r="4" spans="1:23">
      <c r="A4" t="s">
        <v>64</v>
      </c>
      <c r="B4" t="s">
        <v>82</v>
      </c>
    </row>
    <row r="5" spans="1:23">
      <c r="A5" t="s">
        <v>83</v>
      </c>
    </row>
    <row r="6" spans="1:23">
      <c r="A6" t="s">
        <v>84</v>
      </c>
    </row>
    <row r="7" spans="1:23">
      <c r="A7" t="s">
        <v>85</v>
      </c>
    </row>
    <row r="9" spans="1:23">
      <c r="A9" t="s">
        <v>0</v>
      </c>
      <c r="B9" t="s">
        <v>1</v>
      </c>
      <c r="C9" t="s">
        <v>2</v>
      </c>
      <c r="D9" t="s">
        <v>3</v>
      </c>
      <c r="E9" t="s">
        <v>11</v>
      </c>
      <c r="F9" t="s">
        <v>8</v>
      </c>
      <c r="G9" t="s">
        <v>29</v>
      </c>
      <c r="H9" t="s">
        <v>9</v>
      </c>
      <c r="I9" t="s">
        <v>10</v>
      </c>
      <c r="J9" t="s">
        <v>19</v>
      </c>
    </row>
    <row r="10" spans="1:23">
      <c r="A10" s="4">
        <v>0.375</v>
      </c>
      <c r="B10" s="5">
        <v>33</v>
      </c>
      <c r="C10" s="5">
        <v>34.200000000000003</v>
      </c>
      <c r="D10" s="5">
        <v>22.8</v>
      </c>
      <c r="E10" s="5">
        <v>300</v>
      </c>
      <c r="F10" s="5">
        <v>0</v>
      </c>
      <c r="G10" s="5">
        <v>2</v>
      </c>
      <c r="H10" s="5"/>
      <c r="I10" s="5"/>
      <c r="J10" s="5">
        <v>2</v>
      </c>
      <c r="M10" t="s">
        <v>87</v>
      </c>
    </row>
    <row r="11" spans="1:23">
      <c r="A11" s="4">
        <v>0.37847222222222227</v>
      </c>
      <c r="B11" s="5"/>
      <c r="C11" s="5"/>
      <c r="D11" s="5"/>
      <c r="E11" s="5"/>
      <c r="F11" s="5"/>
      <c r="G11" s="5"/>
      <c r="H11" s="5"/>
      <c r="I11" s="5"/>
      <c r="J11" s="5"/>
      <c r="R11" s="1"/>
      <c r="S11" s="1"/>
      <c r="T11" s="1"/>
      <c r="U11" s="1"/>
      <c r="V11" s="1"/>
      <c r="W11" s="1"/>
    </row>
    <row r="12" spans="1:23">
      <c r="A12" s="4">
        <v>0.38194444444444442</v>
      </c>
      <c r="B12" s="5">
        <v>32.700000000000003</v>
      </c>
      <c r="C12" s="5">
        <v>34.200000000000003</v>
      </c>
      <c r="D12" s="5">
        <v>22.6</v>
      </c>
      <c r="E12" s="5"/>
      <c r="F12" s="5"/>
      <c r="G12" s="5"/>
      <c r="H12" s="5"/>
      <c r="I12" s="5"/>
      <c r="J12" s="5"/>
      <c r="N12" t="s">
        <v>25</v>
      </c>
      <c r="O12" t="s">
        <v>26</v>
      </c>
      <c r="P12" t="s">
        <v>27</v>
      </c>
      <c r="Q12" t="s">
        <v>28</v>
      </c>
      <c r="R12" s="1"/>
      <c r="S12" s="1"/>
      <c r="T12" s="1"/>
      <c r="U12" s="1"/>
      <c r="V12" s="1"/>
      <c r="W12" s="1"/>
    </row>
    <row r="13" spans="1:23">
      <c r="A13" s="4">
        <v>0.38541666666666669</v>
      </c>
      <c r="B13" s="5"/>
      <c r="C13" s="5"/>
      <c r="D13" s="5"/>
      <c r="E13" s="5"/>
      <c r="F13" s="5">
        <v>0</v>
      </c>
      <c r="G13" s="5">
        <v>2</v>
      </c>
      <c r="H13" s="5"/>
      <c r="I13" s="5"/>
      <c r="J13" s="5">
        <v>2</v>
      </c>
      <c r="M13" s="5" t="s">
        <v>30</v>
      </c>
      <c r="N13" s="5">
        <f>7/28</f>
        <v>0.25</v>
      </c>
      <c r="O13" s="5">
        <f>21/28</f>
        <v>0.75</v>
      </c>
      <c r="P13" s="5">
        <f>1/28</f>
        <v>3.5714285714285712E-2</v>
      </c>
      <c r="Q13" s="5">
        <v>28</v>
      </c>
      <c r="R13" s="1"/>
      <c r="S13" s="1"/>
      <c r="T13" s="1"/>
      <c r="U13" s="1"/>
      <c r="V13" s="1"/>
      <c r="W13" s="1"/>
    </row>
    <row r="14" spans="1:23">
      <c r="A14" s="4">
        <v>0.3888888888888889</v>
      </c>
      <c r="B14" s="5">
        <v>33.700000000000003</v>
      </c>
      <c r="C14" s="5">
        <v>35</v>
      </c>
      <c r="D14" s="5">
        <v>24.4</v>
      </c>
      <c r="E14" s="5"/>
      <c r="F14" s="5"/>
      <c r="G14" s="5"/>
      <c r="H14" s="5"/>
      <c r="I14" s="5"/>
      <c r="J14" s="5"/>
      <c r="M14" s="5" t="s">
        <v>31</v>
      </c>
      <c r="N14" s="5">
        <f>12/28</f>
        <v>0.42857142857142855</v>
      </c>
      <c r="O14" s="5">
        <f>20/28</f>
        <v>0.7142857142857143</v>
      </c>
      <c r="P14" s="5">
        <v>0</v>
      </c>
      <c r="Q14" s="5">
        <v>28</v>
      </c>
      <c r="R14" s="1"/>
      <c r="S14" s="1"/>
      <c r="T14" s="1"/>
      <c r="U14" s="1"/>
      <c r="V14" s="1"/>
      <c r="W14" s="1"/>
    </row>
    <row r="15" spans="1:23">
      <c r="A15" s="4">
        <v>0.3923611111111111</v>
      </c>
      <c r="B15" s="5"/>
      <c r="C15" s="5"/>
      <c r="D15" s="5"/>
      <c r="E15" s="5"/>
      <c r="F15" s="5"/>
      <c r="G15" s="5"/>
      <c r="H15" s="5"/>
      <c r="I15" s="5"/>
      <c r="J15" s="5"/>
      <c r="L15" s="3"/>
      <c r="M15" t="s">
        <v>32</v>
      </c>
      <c r="N15">
        <f>17/25</f>
        <v>0.68</v>
      </c>
      <c r="O15">
        <f>10/25</f>
        <v>0.4</v>
      </c>
      <c r="P15">
        <f>1/25</f>
        <v>0.04</v>
      </c>
      <c r="Q15">
        <v>25</v>
      </c>
      <c r="R15" s="1"/>
      <c r="S15" s="1"/>
      <c r="T15" s="1"/>
      <c r="U15" s="1"/>
      <c r="V15" s="1"/>
      <c r="W15" s="1"/>
    </row>
    <row r="16" spans="1:23">
      <c r="A16" s="4">
        <v>0.39583333333333331</v>
      </c>
      <c r="B16" s="5">
        <v>34.4</v>
      </c>
      <c r="C16" s="5">
        <v>35.9</v>
      </c>
      <c r="D16" s="5">
        <v>25.4</v>
      </c>
      <c r="E16" s="5">
        <v>285</v>
      </c>
      <c r="F16" s="5">
        <v>0</v>
      </c>
      <c r="G16" s="5">
        <v>1</v>
      </c>
      <c r="H16" s="5"/>
      <c r="I16" s="5"/>
      <c r="J16" s="5">
        <v>1</v>
      </c>
      <c r="M16" t="s">
        <v>33</v>
      </c>
      <c r="N16">
        <f>13/17</f>
        <v>0.76470588235294112</v>
      </c>
      <c r="O16">
        <v>0</v>
      </c>
      <c r="P16">
        <f>6/17</f>
        <v>0.35294117647058826</v>
      </c>
      <c r="Q16">
        <v>17</v>
      </c>
      <c r="R16" s="1"/>
      <c r="S16" s="1"/>
      <c r="T16" s="1"/>
      <c r="U16" s="1"/>
      <c r="V16" s="1"/>
      <c r="W16" s="1"/>
    </row>
    <row r="17" spans="1:23">
      <c r="A17" s="4">
        <v>0.39930555555555558</v>
      </c>
      <c r="B17" s="5"/>
      <c r="C17" s="5"/>
      <c r="D17" s="5"/>
      <c r="E17" s="5"/>
      <c r="F17" s="5"/>
      <c r="G17" s="5"/>
      <c r="H17" s="5"/>
      <c r="I17" s="5"/>
      <c r="J17" s="5"/>
      <c r="M17" s="5" t="s">
        <v>34</v>
      </c>
      <c r="N17" s="5">
        <f>17/23</f>
        <v>0.73913043478260865</v>
      </c>
      <c r="O17" s="5">
        <f>4/23</f>
        <v>0.17391304347826086</v>
      </c>
      <c r="P17" s="5">
        <f>8/23</f>
        <v>0.34782608695652173</v>
      </c>
      <c r="Q17" s="5">
        <v>23</v>
      </c>
      <c r="R17" s="1"/>
      <c r="S17" s="1"/>
      <c r="T17" s="1"/>
      <c r="U17" s="1"/>
      <c r="V17" s="1"/>
      <c r="W17" s="1"/>
    </row>
    <row r="18" spans="1:23">
      <c r="A18" s="4">
        <v>0.40277777777777773</v>
      </c>
      <c r="B18" s="5">
        <v>34.299999999999997</v>
      </c>
      <c r="C18" s="5">
        <v>35.200000000000003</v>
      </c>
      <c r="D18" s="5">
        <v>23</v>
      </c>
      <c r="E18" s="5"/>
      <c r="F18" s="5"/>
      <c r="G18" s="5"/>
      <c r="H18" s="5"/>
      <c r="I18" s="5"/>
      <c r="J18" s="5"/>
      <c r="M18" s="5" t="s">
        <v>35</v>
      </c>
      <c r="N18" s="5">
        <f>14/22</f>
        <v>0.63636363636363635</v>
      </c>
      <c r="O18" s="5">
        <f>1/22</f>
        <v>4.5454545454545456E-2</v>
      </c>
      <c r="P18" s="5">
        <f>7/22</f>
        <v>0.31818181818181818</v>
      </c>
      <c r="Q18" s="5">
        <v>22</v>
      </c>
      <c r="R18" s="1"/>
      <c r="S18" s="1"/>
      <c r="T18" s="1"/>
      <c r="U18" s="1"/>
      <c r="V18" s="1"/>
      <c r="W18" s="1"/>
    </row>
    <row r="19" spans="1:23">
      <c r="A19" s="4">
        <v>0.40625</v>
      </c>
      <c r="B19" s="5"/>
      <c r="C19" s="5"/>
      <c r="D19" s="5"/>
      <c r="E19" s="5"/>
      <c r="F19" s="5">
        <v>0</v>
      </c>
      <c r="G19" s="5">
        <v>1</v>
      </c>
      <c r="H19" s="5"/>
      <c r="I19" s="5"/>
      <c r="J19" s="5">
        <v>1</v>
      </c>
      <c r="M19" t="s">
        <v>36</v>
      </c>
      <c r="N19">
        <f>8/21</f>
        <v>0.38095238095238093</v>
      </c>
      <c r="O19">
        <v>0</v>
      </c>
      <c r="P19">
        <f>2/21</f>
        <v>9.5238095238095233E-2</v>
      </c>
      <c r="Q19">
        <v>21</v>
      </c>
      <c r="R19" s="1"/>
      <c r="S19" s="1"/>
      <c r="T19" s="1"/>
      <c r="U19" s="1"/>
      <c r="V19" s="1"/>
      <c r="W19" s="1"/>
    </row>
    <row r="20" spans="1:23">
      <c r="A20" s="4">
        <v>0.40972222222222227</v>
      </c>
      <c r="B20" s="5">
        <v>34.299999999999997</v>
      </c>
      <c r="C20" s="5">
        <v>35.299999999999997</v>
      </c>
      <c r="D20" s="5">
        <v>24.3</v>
      </c>
      <c r="E20" s="5"/>
      <c r="F20" s="5"/>
      <c r="G20" s="5"/>
      <c r="H20" s="5"/>
      <c r="I20" s="5"/>
      <c r="J20" s="5"/>
      <c r="M20" t="s">
        <v>37</v>
      </c>
      <c r="N20">
        <f>5/17</f>
        <v>0.29411764705882354</v>
      </c>
      <c r="O20">
        <v>0</v>
      </c>
      <c r="P20">
        <f>2/17</f>
        <v>0.11764705882352941</v>
      </c>
      <c r="Q20">
        <v>17</v>
      </c>
      <c r="R20" s="1"/>
      <c r="S20" s="1"/>
      <c r="T20" s="1"/>
      <c r="U20" s="1"/>
      <c r="V20" s="1"/>
      <c r="W20" s="1"/>
    </row>
    <row r="21" spans="1:23">
      <c r="A21" s="4">
        <v>0.41319444444444442</v>
      </c>
      <c r="B21" s="5"/>
      <c r="C21" s="5"/>
      <c r="D21" s="5"/>
      <c r="E21" s="5"/>
      <c r="F21" s="5"/>
      <c r="G21" s="5"/>
      <c r="H21" s="5"/>
      <c r="I21" s="5"/>
      <c r="J21" s="5"/>
      <c r="M21" s="5" t="s">
        <v>38</v>
      </c>
      <c r="N21" s="5">
        <f>3/15</f>
        <v>0.2</v>
      </c>
      <c r="O21" s="5">
        <f>1/15</f>
        <v>6.6666666666666666E-2</v>
      </c>
      <c r="P21" s="5">
        <f>1/15</f>
        <v>6.6666666666666666E-2</v>
      </c>
      <c r="Q21" s="5">
        <v>15</v>
      </c>
      <c r="R21" s="1"/>
      <c r="S21" s="1"/>
      <c r="T21" s="1"/>
      <c r="U21" s="1"/>
      <c r="V21" s="1"/>
      <c r="W21" s="1"/>
    </row>
    <row r="22" spans="1:23">
      <c r="A22" s="4">
        <v>0.41666666666666669</v>
      </c>
      <c r="B22" s="5">
        <v>35.200000000000003</v>
      </c>
      <c r="C22" s="5">
        <v>36.1</v>
      </c>
      <c r="D22" s="5">
        <v>24.9</v>
      </c>
      <c r="E22" s="5">
        <v>206</v>
      </c>
      <c r="F22" s="5">
        <v>0</v>
      </c>
      <c r="G22" s="5">
        <v>2</v>
      </c>
      <c r="H22" s="5"/>
      <c r="I22" s="5"/>
      <c r="J22" s="5">
        <v>2</v>
      </c>
      <c r="M22" s="5" t="s">
        <v>39</v>
      </c>
      <c r="N22" s="5">
        <f>9/22</f>
        <v>0.40909090909090912</v>
      </c>
      <c r="O22" s="5">
        <f>1/22</f>
        <v>4.5454545454545456E-2</v>
      </c>
      <c r="P22" s="5">
        <v>0</v>
      </c>
      <c r="Q22" s="5">
        <v>22</v>
      </c>
      <c r="R22" s="1"/>
      <c r="S22" s="1"/>
      <c r="T22" s="1"/>
      <c r="U22" s="1"/>
      <c r="V22" s="1"/>
      <c r="W22" s="1"/>
    </row>
    <row r="23" spans="1:23">
      <c r="A23" s="2">
        <v>0.4201388888888889</v>
      </c>
      <c r="R23" s="1"/>
      <c r="S23" s="1"/>
      <c r="T23" s="1"/>
      <c r="U23" s="1"/>
      <c r="V23" s="1"/>
      <c r="W23" s="1"/>
    </row>
    <row r="24" spans="1:23">
      <c r="A24" s="2">
        <v>0.4236111111111111</v>
      </c>
      <c r="B24">
        <v>38.799999999999997</v>
      </c>
      <c r="C24">
        <v>40.5</v>
      </c>
      <c r="D24">
        <v>26.6</v>
      </c>
      <c r="R24" s="1"/>
      <c r="S24" s="1"/>
      <c r="T24" s="1"/>
      <c r="U24" s="1"/>
      <c r="V24" s="1"/>
      <c r="W24" s="1"/>
    </row>
    <row r="25" spans="1:23">
      <c r="A25" s="2">
        <v>0.42708333333333331</v>
      </c>
      <c r="F25">
        <v>3</v>
      </c>
      <c r="G25">
        <v>1</v>
      </c>
      <c r="J25">
        <v>1</v>
      </c>
      <c r="M25" s="7" t="s">
        <v>40</v>
      </c>
      <c r="N25" s="7"/>
      <c r="O25" s="7"/>
      <c r="P25" s="7"/>
      <c r="Q25" s="7"/>
      <c r="R25" s="1"/>
      <c r="S25" s="7" t="s">
        <v>86</v>
      </c>
      <c r="T25" s="7"/>
      <c r="U25" s="7"/>
      <c r="V25" s="7"/>
      <c r="W25" s="7"/>
    </row>
    <row r="26" spans="1:23">
      <c r="A26" s="2">
        <v>0.43055555555555558</v>
      </c>
      <c r="B26">
        <v>38.299999999999997</v>
      </c>
      <c r="C26">
        <v>40.1</v>
      </c>
      <c r="D26">
        <v>25.5</v>
      </c>
      <c r="M26" s="7"/>
      <c r="N26" s="7" t="s">
        <v>41</v>
      </c>
      <c r="O26" s="7" t="s">
        <v>42</v>
      </c>
      <c r="P26" s="7" t="s">
        <v>43</v>
      </c>
      <c r="Q26" s="7" t="s">
        <v>44</v>
      </c>
      <c r="R26" s="1"/>
      <c r="S26" s="7"/>
      <c r="T26" s="7" t="s">
        <v>41</v>
      </c>
      <c r="U26" s="7" t="s">
        <v>42</v>
      </c>
      <c r="V26" s="7" t="s">
        <v>43</v>
      </c>
      <c r="W26" s="7" t="s">
        <v>44</v>
      </c>
    </row>
    <row r="27" spans="1:23">
      <c r="A27" s="2">
        <v>0.43402777777777773</v>
      </c>
      <c r="M27" s="7" t="s">
        <v>45</v>
      </c>
      <c r="N27" s="7">
        <f>7+12</f>
        <v>19</v>
      </c>
      <c r="O27" s="7">
        <f>21+20</f>
        <v>41</v>
      </c>
      <c r="P27" s="7">
        <f>1+0</f>
        <v>1</v>
      </c>
      <c r="Q27" s="7">
        <f>Q13+Q14</f>
        <v>56</v>
      </c>
      <c r="R27" s="1"/>
      <c r="S27" s="7" t="s">
        <v>45</v>
      </c>
      <c r="T27" s="7">
        <f>Q27-N27</f>
        <v>37</v>
      </c>
      <c r="U27" s="7">
        <f>Q27-O27</f>
        <v>15</v>
      </c>
      <c r="V27" s="7">
        <f>Q27-P27</f>
        <v>55</v>
      </c>
      <c r="W27" s="7">
        <v>56</v>
      </c>
    </row>
    <row r="28" spans="1:23">
      <c r="A28" s="2">
        <v>0.4375</v>
      </c>
      <c r="B28">
        <v>39.299999999999997</v>
      </c>
      <c r="C28">
        <v>41.4</v>
      </c>
      <c r="D28">
        <v>26.8</v>
      </c>
      <c r="E28">
        <v>33</v>
      </c>
      <c r="F28">
        <v>9</v>
      </c>
      <c r="G28">
        <v>3</v>
      </c>
      <c r="J28">
        <v>3</v>
      </c>
      <c r="M28" s="7" t="s">
        <v>46</v>
      </c>
      <c r="N28" s="7">
        <f>17+14</f>
        <v>31</v>
      </c>
      <c r="O28" s="7">
        <f>4+1</f>
        <v>5</v>
      </c>
      <c r="P28" s="7">
        <f>8+7</f>
        <v>15</v>
      </c>
      <c r="Q28" s="7">
        <f>Q17+Q18</f>
        <v>45</v>
      </c>
      <c r="R28" s="1"/>
      <c r="S28" s="7" t="s">
        <v>46</v>
      </c>
      <c r="T28" s="7">
        <f>Q28-N28</f>
        <v>14</v>
      </c>
      <c r="U28" s="7">
        <f t="shared" ref="U28:U29" si="0">Q28-O28</f>
        <v>40</v>
      </c>
      <c r="V28" s="7">
        <f t="shared" ref="V28:V29" si="1">Q28-P28</f>
        <v>30</v>
      </c>
      <c r="W28" s="7">
        <v>45</v>
      </c>
    </row>
    <row r="29" spans="1:23">
      <c r="A29" s="2">
        <v>0.44097222222222227</v>
      </c>
      <c r="M29" s="7" t="s">
        <v>47</v>
      </c>
      <c r="N29" s="7">
        <f>3+9</f>
        <v>12</v>
      </c>
      <c r="O29" s="7">
        <f>1+1</f>
        <v>2</v>
      </c>
      <c r="P29" s="7">
        <f>1+0</f>
        <v>1</v>
      </c>
      <c r="Q29" s="7">
        <f>Q21+Q22</f>
        <v>37</v>
      </c>
      <c r="R29" s="1"/>
      <c r="S29" s="7" t="s">
        <v>47</v>
      </c>
      <c r="T29" s="7">
        <f>Q29-N29</f>
        <v>25</v>
      </c>
      <c r="U29" s="7">
        <f t="shared" si="0"/>
        <v>35</v>
      </c>
      <c r="V29" s="7">
        <f t="shared" si="1"/>
        <v>36</v>
      </c>
      <c r="W29" s="7">
        <v>37</v>
      </c>
    </row>
    <row r="30" spans="1:23">
      <c r="A30" s="2">
        <v>0.44444444444444442</v>
      </c>
      <c r="B30">
        <v>39.1</v>
      </c>
      <c r="C30">
        <v>40.5</v>
      </c>
      <c r="D30">
        <v>27</v>
      </c>
      <c r="R30" s="1"/>
      <c r="S30" s="1"/>
      <c r="T30" s="1"/>
      <c r="U30" s="1"/>
      <c r="V30" s="1"/>
      <c r="W30" s="1"/>
    </row>
    <row r="31" spans="1:23">
      <c r="A31" s="2">
        <v>0.44791666666666669</v>
      </c>
      <c r="F31">
        <v>12</v>
      </c>
      <c r="G31">
        <v>5</v>
      </c>
      <c r="J31">
        <v>5</v>
      </c>
      <c r="R31" s="1"/>
      <c r="S31" s="1"/>
      <c r="T31" s="1"/>
      <c r="U31" s="1"/>
      <c r="V31" s="1"/>
      <c r="W31" s="1"/>
    </row>
    <row r="32" spans="1:23">
      <c r="A32" s="2">
        <v>0.4513888888888889</v>
      </c>
      <c r="B32">
        <v>39.1</v>
      </c>
      <c r="C32">
        <v>39.9</v>
      </c>
      <c r="D32">
        <v>27</v>
      </c>
    </row>
    <row r="33" spans="1:10">
      <c r="A33" s="2">
        <v>0.4548611111111111</v>
      </c>
    </row>
    <row r="34" spans="1:10">
      <c r="A34" s="4">
        <v>0.45833333333333331</v>
      </c>
      <c r="B34" s="5">
        <v>39.200000000000003</v>
      </c>
      <c r="C34" s="5">
        <v>40.1</v>
      </c>
      <c r="D34" s="5">
        <v>28.1</v>
      </c>
      <c r="E34" s="5">
        <v>45</v>
      </c>
      <c r="F34" s="5">
        <v>30</v>
      </c>
      <c r="G34" s="5">
        <v>4</v>
      </c>
      <c r="H34" s="5"/>
      <c r="I34" s="5"/>
      <c r="J34" s="5">
        <v>4</v>
      </c>
    </row>
    <row r="35" spans="1:10">
      <c r="A35" s="4">
        <v>0.46180555555555558</v>
      </c>
      <c r="B35" s="5"/>
      <c r="C35" s="5"/>
      <c r="D35" s="5"/>
      <c r="E35" s="5"/>
      <c r="F35" s="5"/>
      <c r="G35" s="5"/>
      <c r="H35" s="5"/>
      <c r="I35" s="5"/>
      <c r="J35" s="5"/>
    </row>
    <row r="36" spans="1:10">
      <c r="A36" s="4">
        <v>0.46527777777777773</v>
      </c>
      <c r="B36" s="5">
        <v>37.9</v>
      </c>
      <c r="C36" s="5">
        <v>39.6</v>
      </c>
      <c r="D36" s="5">
        <v>26.3</v>
      </c>
      <c r="E36" s="5"/>
      <c r="F36" s="5"/>
      <c r="G36" s="5"/>
      <c r="H36" s="5"/>
      <c r="I36" s="5"/>
      <c r="J36" s="5"/>
    </row>
    <row r="37" spans="1:10">
      <c r="A37" s="4">
        <v>0.46875</v>
      </c>
      <c r="B37" s="5"/>
      <c r="C37" s="5"/>
      <c r="D37" s="5"/>
      <c r="E37" s="5"/>
      <c r="F37" s="5">
        <v>30</v>
      </c>
      <c r="G37" s="5">
        <v>6</v>
      </c>
      <c r="H37" s="5"/>
      <c r="I37" s="5"/>
      <c r="J37" s="5">
        <v>6</v>
      </c>
    </row>
    <row r="38" spans="1:10">
      <c r="A38" s="4">
        <v>0.47222222222222227</v>
      </c>
      <c r="B38" s="5">
        <v>36.9</v>
      </c>
      <c r="C38" s="5">
        <v>39.4</v>
      </c>
      <c r="D38" s="5">
        <v>26.1</v>
      </c>
      <c r="E38" s="5"/>
      <c r="F38" s="5"/>
      <c r="G38" s="5"/>
      <c r="H38" s="5"/>
      <c r="I38" s="5"/>
      <c r="J38" s="5"/>
    </row>
    <row r="39" spans="1:10">
      <c r="A39" s="4">
        <v>0.47569444444444442</v>
      </c>
      <c r="B39" s="5"/>
      <c r="C39" s="5"/>
      <c r="D39" s="5"/>
      <c r="E39" s="5"/>
      <c r="F39" s="5"/>
      <c r="G39" s="5"/>
      <c r="H39" s="5"/>
      <c r="I39" s="5"/>
      <c r="J39" s="5"/>
    </row>
    <row r="40" spans="1:10">
      <c r="A40" s="4">
        <v>0.47916666666666669</v>
      </c>
      <c r="B40" s="5">
        <v>37.799999999999997</v>
      </c>
      <c r="C40" s="5">
        <v>40.700000000000003</v>
      </c>
      <c r="D40" s="5">
        <v>25.5</v>
      </c>
      <c r="E40" s="5">
        <v>54</v>
      </c>
      <c r="F40" s="5">
        <v>41</v>
      </c>
      <c r="G40" s="5">
        <v>5</v>
      </c>
      <c r="H40" s="5"/>
      <c r="I40" s="5"/>
      <c r="J40" s="5">
        <v>5</v>
      </c>
    </row>
    <row r="41" spans="1:10">
      <c r="A41" s="4">
        <v>0.4826388888888889</v>
      </c>
      <c r="B41" s="5"/>
      <c r="C41" s="5"/>
      <c r="D41" s="5"/>
      <c r="E41" s="5"/>
      <c r="F41" s="5"/>
      <c r="G41" s="5"/>
      <c r="H41" s="5"/>
      <c r="I41" s="5"/>
      <c r="J41" s="5"/>
    </row>
    <row r="42" spans="1:10">
      <c r="A42" s="4">
        <v>0.4861111111111111</v>
      </c>
      <c r="B42" s="5">
        <v>38.200000000000003</v>
      </c>
      <c r="C42" s="5">
        <v>41.2</v>
      </c>
      <c r="D42" s="5">
        <v>26.5</v>
      </c>
      <c r="E42" s="5"/>
      <c r="F42" s="5"/>
      <c r="G42" s="5"/>
      <c r="H42" s="5"/>
      <c r="I42" s="5"/>
      <c r="J42" s="5"/>
    </row>
    <row r="43" spans="1:10">
      <c r="A43" s="4">
        <v>0.48958333333333331</v>
      </c>
      <c r="B43" s="5"/>
      <c r="C43" s="5"/>
      <c r="D43" s="5"/>
      <c r="E43" s="5"/>
      <c r="F43" s="5">
        <v>58</v>
      </c>
      <c r="G43" s="5">
        <v>6</v>
      </c>
      <c r="H43" s="5"/>
      <c r="I43" s="5"/>
      <c r="J43" s="5">
        <v>6</v>
      </c>
    </row>
    <row r="44" spans="1:10">
      <c r="A44" s="4">
        <v>0.49305555555555558</v>
      </c>
      <c r="B44" s="5">
        <v>39</v>
      </c>
      <c r="C44" s="5">
        <v>41.7</v>
      </c>
      <c r="D44" s="5">
        <v>28.5</v>
      </c>
      <c r="E44" s="5"/>
      <c r="F44" s="5"/>
      <c r="G44" s="5"/>
      <c r="H44" s="5"/>
      <c r="I44" s="5"/>
      <c r="J44" s="5"/>
    </row>
    <row r="45" spans="1:10">
      <c r="A45" s="4">
        <v>0.49652777777777773</v>
      </c>
      <c r="B45" s="5"/>
      <c r="C45" s="5"/>
      <c r="D45" s="5"/>
      <c r="E45" s="5"/>
      <c r="F45" s="5"/>
      <c r="G45" s="5"/>
      <c r="H45" s="5"/>
      <c r="I45" s="5"/>
      <c r="J45" s="5"/>
    </row>
    <row r="46" spans="1:10">
      <c r="A46" s="4">
        <v>0.5</v>
      </c>
      <c r="B46" s="5">
        <v>38.9</v>
      </c>
      <c r="C46" s="5">
        <v>40.9</v>
      </c>
      <c r="D46" s="5">
        <v>28.9</v>
      </c>
      <c r="E46" s="5">
        <v>39</v>
      </c>
      <c r="F46" s="5">
        <v>72</v>
      </c>
      <c r="G46" s="5">
        <v>12</v>
      </c>
      <c r="H46" s="5">
        <v>175.8</v>
      </c>
      <c r="I46" s="5"/>
      <c r="J46" s="5">
        <v>12</v>
      </c>
    </row>
    <row r="47" spans="1:10">
      <c r="A47" s="2">
        <v>0.50347222222222221</v>
      </c>
    </row>
    <row r="48" spans="1:10">
      <c r="A48" s="2">
        <v>0.50694444444444442</v>
      </c>
      <c r="B48">
        <v>37.799999999999997</v>
      </c>
      <c r="C48">
        <v>38.1</v>
      </c>
      <c r="D48">
        <v>29.9</v>
      </c>
    </row>
    <row r="49" spans="1:10">
      <c r="A49" s="2">
        <v>0.51041666666666663</v>
      </c>
      <c r="F49">
        <v>12</v>
      </c>
      <c r="G49">
        <v>13</v>
      </c>
      <c r="H49">
        <v>172.8</v>
      </c>
      <c r="I49">
        <v>3</v>
      </c>
      <c r="J49">
        <v>13</v>
      </c>
    </row>
    <row r="50" spans="1:10">
      <c r="A50" s="2">
        <v>0.51388888888888895</v>
      </c>
      <c r="B50">
        <v>36.9</v>
      </c>
      <c r="C50">
        <v>36.6</v>
      </c>
      <c r="D50">
        <v>29.1</v>
      </c>
    </row>
    <row r="51" spans="1:10">
      <c r="A51" s="2">
        <v>0.51736111111111105</v>
      </c>
    </row>
    <row r="52" spans="1:10">
      <c r="A52" s="2">
        <v>0.52083333333333337</v>
      </c>
      <c r="B52">
        <v>36.9</v>
      </c>
      <c r="C52">
        <v>36.6</v>
      </c>
      <c r="D52">
        <v>27.9</v>
      </c>
      <c r="E52">
        <v>80</v>
      </c>
      <c r="F52">
        <v>2</v>
      </c>
      <c r="G52">
        <v>14</v>
      </c>
      <c r="H52">
        <v>168.5</v>
      </c>
      <c r="I52">
        <v>4.3</v>
      </c>
      <c r="J52">
        <v>14</v>
      </c>
    </row>
    <row r="53" spans="1:10">
      <c r="A53" s="2">
        <v>0.52430555555555558</v>
      </c>
    </row>
    <row r="54" spans="1:10">
      <c r="A54" s="2">
        <v>0.52777777777777779</v>
      </c>
      <c r="B54">
        <v>36.200000000000003</v>
      </c>
      <c r="C54">
        <v>35.9</v>
      </c>
      <c r="D54">
        <v>27.1</v>
      </c>
    </row>
    <row r="55" spans="1:10">
      <c r="A55" s="2">
        <v>0.53125</v>
      </c>
      <c r="F55">
        <v>0</v>
      </c>
      <c r="G55">
        <v>18</v>
      </c>
      <c r="H55">
        <v>162.19999999999999</v>
      </c>
      <c r="I55">
        <v>6.3</v>
      </c>
      <c r="J55">
        <v>18</v>
      </c>
    </row>
    <row r="56" spans="1:10">
      <c r="A56" s="2">
        <v>0.53472222222222221</v>
      </c>
      <c r="B56">
        <v>36.5</v>
      </c>
      <c r="C56">
        <v>36.299999999999997</v>
      </c>
      <c r="D56">
        <v>29.1</v>
      </c>
    </row>
    <row r="57" spans="1:10">
      <c r="A57" s="2">
        <v>0.53819444444444442</v>
      </c>
    </row>
    <row r="58" spans="1:10">
      <c r="A58" s="4">
        <v>0.54166666666666663</v>
      </c>
      <c r="B58" s="5">
        <v>35.200000000000003</v>
      </c>
      <c r="C58" s="5">
        <v>35</v>
      </c>
      <c r="D58" s="5">
        <v>27.2</v>
      </c>
      <c r="E58" s="5">
        <v>76</v>
      </c>
      <c r="F58" s="5">
        <v>0</v>
      </c>
      <c r="G58" s="5">
        <v>16</v>
      </c>
      <c r="H58" s="5">
        <v>158.1</v>
      </c>
      <c r="I58" s="5">
        <v>4.0999999999999996</v>
      </c>
      <c r="J58" s="5">
        <v>16</v>
      </c>
    </row>
    <row r="59" spans="1:10">
      <c r="A59" s="4">
        <v>0.54513888888888895</v>
      </c>
      <c r="B59" s="5"/>
      <c r="C59" s="5"/>
      <c r="D59" s="5"/>
      <c r="E59" s="5"/>
      <c r="F59" s="5"/>
      <c r="G59" s="5"/>
      <c r="H59" s="5"/>
      <c r="I59" s="5"/>
      <c r="J59" s="5"/>
    </row>
    <row r="60" spans="1:10">
      <c r="A60" s="4">
        <v>0.54861111111111105</v>
      </c>
      <c r="B60" s="5">
        <v>35</v>
      </c>
      <c r="C60" s="5">
        <v>34.799999999999997</v>
      </c>
      <c r="D60" s="5">
        <v>27</v>
      </c>
      <c r="E60" s="5"/>
      <c r="F60" s="5"/>
      <c r="G60" s="5"/>
      <c r="H60" s="5"/>
      <c r="I60" s="5"/>
      <c r="J60" s="5"/>
    </row>
    <row r="61" spans="1:10">
      <c r="A61" s="4">
        <v>0.55208333333333337</v>
      </c>
      <c r="B61" s="5"/>
      <c r="C61" s="5"/>
      <c r="D61" s="5"/>
      <c r="E61" s="5"/>
      <c r="F61" s="5">
        <v>0</v>
      </c>
      <c r="G61" s="5">
        <v>15</v>
      </c>
      <c r="H61" s="5">
        <v>154</v>
      </c>
      <c r="I61" s="5">
        <v>4.0999999999999996</v>
      </c>
      <c r="J61" s="5">
        <v>15</v>
      </c>
    </row>
    <row r="62" spans="1:10">
      <c r="A62" s="4">
        <v>0.55555555555555558</v>
      </c>
      <c r="B62" s="5">
        <v>36.299999999999997</v>
      </c>
      <c r="C62" s="5">
        <v>35.700000000000003</v>
      </c>
      <c r="D62" s="5">
        <v>28.4</v>
      </c>
      <c r="E62" s="5"/>
      <c r="F62" s="5"/>
      <c r="G62" s="5"/>
      <c r="H62" s="5"/>
      <c r="I62" s="5"/>
      <c r="J62" s="5"/>
    </row>
    <row r="63" spans="1:10">
      <c r="A63" s="4">
        <v>0.55902777777777779</v>
      </c>
      <c r="B63" s="5"/>
      <c r="C63" s="5"/>
      <c r="D63" s="5"/>
      <c r="E63" s="5"/>
      <c r="F63" s="5"/>
      <c r="G63" s="5"/>
      <c r="H63" s="5"/>
      <c r="I63" s="5"/>
      <c r="J63" s="5"/>
    </row>
    <row r="64" spans="1:10">
      <c r="A64" s="4">
        <v>0.5625</v>
      </c>
      <c r="B64" s="5">
        <v>36.299999999999997</v>
      </c>
      <c r="C64" s="5">
        <v>36</v>
      </c>
      <c r="D64" s="5">
        <v>29.6</v>
      </c>
      <c r="E64" s="5">
        <v>84</v>
      </c>
      <c r="F64" s="5">
        <v>0</v>
      </c>
      <c r="G64" s="5">
        <v>17</v>
      </c>
      <c r="H64" s="5">
        <v>149.6</v>
      </c>
      <c r="I64" s="5">
        <v>4.4000000000000004</v>
      </c>
      <c r="J64" s="5">
        <v>17</v>
      </c>
    </row>
    <row r="65" spans="1:10">
      <c r="A65" s="4">
        <v>0.56597222222222221</v>
      </c>
      <c r="B65" s="5"/>
      <c r="C65" s="5"/>
      <c r="D65" s="5"/>
      <c r="E65" s="5"/>
      <c r="F65" s="5"/>
      <c r="G65" s="5"/>
      <c r="H65" s="5"/>
      <c r="I65" s="5"/>
      <c r="J65" s="5"/>
    </row>
    <row r="66" spans="1:10">
      <c r="A66" s="4">
        <v>0.56944444444444442</v>
      </c>
      <c r="B66" s="5">
        <v>35.700000000000003</v>
      </c>
      <c r="C66" s="5">
        <v>35.5</v>
      </c>
      <c r="D66" s="5">
        <v>28.2</v>
      </c>
      <c r="E66" s="5"/>
      <c r="F66" s="5"/>
      <c r="G66" s="5"/>
      <c r="H66" s="5"/>
      <c r="I66" s="5"/>
      <c r="J66" s="5"/>
    </row>
    <row r="67" spans="1:10">
      <c r="A67" s="4">
        <v>0.57291666666666663</v>
      </c>
      <c r="B67" s="5"/>
      <c r="C67" s="5"/>
      <c r="D67" s="5"/>
      <c r="E67" s="5"/>
      <c r="F67" s="5">
        <v>3</v>
      </c>
      <c r="G67" s="5">
        <v>17</v>
      </c>
      <c r="H67" s="5">
        <v>145.19999999999999</v>
      </c>
      <c r="I67" s="5">
        <v>4.4000000000000004</v>
      </c>
      <c r="J67" s="5">
        <v>17</v>
      </c>
    </row>
    <row r="68" spans="1:10">
      <c r="A68" s="4">
        <v>0.57638888888888895</v>
      </c>
      <c r="B68" s="5">
        <v>36</v>
      </c>
      <c r="C68" s="5">
        <v>35.700000000000003</v>
      </c>
      <c r="D68" s="5">
        <v>30</v>
      </c>
      <c r="E68" s="5"/>
      <c r="F68" s="5"/>
      <c r="G68" s="5"/>
      <c r="H68" s="5"/>
      <c r="I68" s="5"/>
      <c r="J68" s="5"/>
    </row>
    <row r="69" spans="1:10">
      <c r="A69" s="4">
        <v>0.57986111111111105</v>
      </c>
      <c r="B69" s="5"/>
      <c r="C69" s="5"/>
      <c r="D69" s="5"/>
      <c r="E69" s="5"/>
      <c r="F69" s="5"/>
      <c r="G69" s="5"/>
      <c r="H69" s="5"/>
      <c r="I69" s="5"/>
      <c r="J69" s="5"/>
    </row>
    <row r="70" spans="1:10">
      <c r="A70" s="4">
        <v>0.58333333333333337</v>
      </c>
      <c r="B70" s="5">
        <v>35.9</v>
      </c>
      <c r="C70" s="5">
        <v>35.799999999999997</v>
      </c>
      <c r="D70" s="5">
        <v>29.3</v>
      </c>
      <c r="E70" s="5">
        <v>214</v>
      </c>
      <c r="F70" s="5">
        <v>20</v>
      </c>
      <c r="G70" s="5"/>
      <c r="H70" s="5">
        <v>142.5</v>
      </c>
      <c r="I70" s="5">
        <v>2.7</v>
      </c>
      <c r="J70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A3" sqref="A3:C6"/>
    </sheetView>
  </sheetViews>
  <sheetFormatPr baseColWidth="10" defaultRowHeight="15" x14ac:dyDescent="0"/>
  <cols>
    <col min="1" max="1" width="13" customWidth="1"/>
    <col min="2" max="2" width="15.1640625" customWidth="1"/>
    <col min="3" max="3" width="15" customWidth="1"/>
    <col min="4" max="4" width="4.6640625" customWidth="1"/>
    <col min="5" max="5" width="12.83203125" customWidth="1"/>
    <col min="6" max="6" width="16.6640625" customWidth="1"/>
    <col min="7" max="7" width="15" customWidth="1"/>
    <col min="8" max="8" width="4.5" customWidth="1"/>
    <col min="9" max="9" width="13.33203125" customWidth="1"/>
    <col min="10" max="10" width="16.6640625" customWidth="1"/>
    <col min="11" max="11" width="17" customWidth="1"/>
    <col min="12" max="12" width="4.5" customWidth="1"/>
    <col min="13" max="13" width="13" customWidth="1"/>
    <col min="14" max="14" width="22.5" customWidth="1"/>
    <col min="15" max="15" width="23.5" customWidth="1"/>
  </cols>
  <sheetData>
    <row r="1" spans="1:15">
      <c r="A1" t="s">
        <v>114</v>
      </c>
    </row>
    <row r="3" spans="1:15">
      <c r="A3" t="s">
        <v>106</v>
      </c>
      <c r="B3" t="s">
        <v>92</v>
      </c>
      <c r="C3" t="s">
        <v>92</v>
      </c>
      <c r="E3" t="s">
        <v>106</v>
      </c>
      <c r="F3" t="s">
        <v>93</v>
      </c>
      <c r="G3" t="s">
        <v>93</v>
      </c>
      <c r="I3" s="3" t="s">
        <v>106</v>
      </c>
      <c r="J3" t="s">
        <v>94</v>
      </c>
      <c r="K3" t="s">
        <v>94</v>
      </c>
      <c r="M3" s="3" t="s">
        <v>106</v>
      </c>
      <c r="N3" t="s">
        <v>95</v>
      </c>
      <c r="O3" t="s">
        <v>95</v>
      </c>
    </row>
    <row r="4" spans="1:15">
      <c r="A4" t="s">
        <v>103</v>
      </c>
      <c r="B4" t="s">
        <v>107</v>
      </c>
      <c r="C4" t="s">
        <v>107</v>
      </c>
      <c r="E4" t="s">
        <v>103</v>
      </c>
      <c r="F4" t="s">
        <v>108</v>
      </c>
      <c r="G4" s="3" t="s">
        <v>107</v>
      </c>
      <c r="H4" s="3"/>
      <c r="I4" s="3" t="s">
        <v>103</v>
      </c>
      <c r="J4" t="s">
        <v>98</v>
      </c>
      <c r="K4" t="s">
        <v>98</v>
      </c>
      <c r="M4" s="3" t="s">
        <v>103</v>
      </c>
      <c r="N4" t="s">
        <v>98</v>
      </c>
      <c r="O4" t="s">
        <v>98</v>
      </c>
    </row>
    <row r="5" spans="1:15">
      <c r="A5" t="s">
        <v>104</v>
      </c>
      <c r="B5" t="s">
        <v>96</v>
      </c>
      <c r="C5" t="s">
        <v>97</v>
      </c>
      <c r="E5" t="s">
        <v>104</v>
      </c>
      <c r="F5" t="s">
        <v>96</v>
      </c>
      <c r="G5" t="s">
        <v>96</v>
      </c>
      <c r="I5" s="3" t="s">
        <v>104</v>
      </c>
      <c r="J5" t="s">
        <v>99</v>
      </c>
      <c r="K5" t="s">
        <v>100</v>
      </c>
      <c r="M5" s="3" t="s">
        <v>104</v>
      </c>
      <c r="N5" t="s">
        <v>101</v>
      </c>
      <c r="O5" t="s">
        <v>102</v>
      </c>
    </row>
    <row r="6" spans="1:15" s="22" customFormat="1">
      <c r="A6" s="22" t="s">
        <v>105</v>
      </c>
      <c r="B6" s="23" t="s">
        <v>109</v>
      </c>
      <c r="C6" s="23" t="s">
        <v>109</v>
      </c>
      <c r="D6" s="23"/>
      <c r="E6" s="22" t="s">
        <v>105</v>
      </c>
      <c r="F6" s="22" t="s">
        <v>110</v>
      </c>
      <c r="G6" s="22" t="s">
        <v>111</v>
      </c>
      <c r="I6" s="23" t="s">
        <v>105</v>
      </c>
      <c r="J6" s="22" t="s">
        <v>112</v>
      </c>
      <c r="K6" s="22" t="s">
        <v>113</v>
      </c>
      <c r="M6" s="23" t="s">
        <v>105</v>
      </c>
      <c r="N6" s="22" t="s">
        <v>112</v>
      </c>
      <c r="O6" s="22" t="s">
        <v>113</v>
      </c>
    </row>
    <row r="7" spans="1:15">
      <c r="B7" s="3">
        <v>0</v>
      </c>
      <c r="C7" s="3">
        <v>0</v>
      </c>
      <c r="D7" s="3"/>
      <c r="F7">
        <v>13</v>
      </c>
      <c r="G7">
        <v>1</v>
      </c>
      <c r="J7">
        <v>0</v>
      </c>
      <c r="K7">
        <v>2</v>
      </c>
      <c r="N7">
        <v>0</v>
      </c>
      <c r="O7">
        <v>2</v>
      </c>
    </row>
    <row r="8" spans="1:15">
      <c r="B8" s="3">
        <v>1</v>
      </c>
      <c r="C8" s="3">
        <v>0</v>
      </c>
      <c r="D8" s="3"/>
      <c r="F8">
        <v>45</v>
      </c>
      <c r="G8">
        <v>2</v>
      </c>
      <c r="J8">
        <v>2</v>
      </c>
      <c r="K8">
        <v>29</v>
      </c>
      <c r="N8">
        <v>0</v>
      </c>
      <c r="O8">
        <v>5</v>
      </c>
    </row>
    <row r="9" spans="1:15">
      <c r="B9" s="3">
        <v>2</v>
      </c>
      <c r="C9" s="3">
        <v>1</v>
      </c>
      <c r="D9" s="3"/>
      <c r="F9">
        <v>48</v>
      </c>
      <c r="G9">
        <v>6</v>
      </c>
      <c r="J9">
        <v>13</v>
      </c>
      <c r="K9">
        <v>30</v>
      </c>
      <c r="N9">
        <v>0</v>
      </c>
      <c r="O9">
        <v>6</v>
      </c>
    </row>
    <row r="10" spans="1:15">
      <c r="B10" s="3">
        <v>3</v>
      </c>
      <c r="C10" s="3">
        <v>1</v>
      </c>
      <c r="D10" s="3"/>
      <c r="F10">
        <v>52</v>
      </c>
      <c r="G10">
        <v>7</v>
      </c>
      <c r="J10">
        <v>16</v>
      </c>
      <c r="K10">
        <v>49</v>
      </c>
      <c r="N10">
        <v>0</v>
      </c>
      <c r="O10">
        <v>7</v>
      </c>
    </row>
    <row r="11" spans="1:15">
      <c r="B11" s="3">
        <v>72</v>
      </c>
      <c r="C11" s="3">
        <v>1</v>
      </c>
      <c r="D11" s="3"/>
      <c r="F11">
        <v>53</v>
      </c>
      <c r="G11">
        <v>8</v>
      </c>
      <c r="J11">
        <v>30</v>
      </c>
      <c r="K11">
        <v>58</v>
      </c>
      <c r="N11">
        <v>3</v>
      </c>
      <c r="O11">
        <v>9</v>
      </c>
    </row>
    <row r="12" spans="1:15">
      <c r="B12" s="3">
        <v>74</v>
      </c>
      <c r="C12" s="3">
        <v>1</v>
      </c>
      <c r="D12" s="3"/>
      <c r="F12">
        <v>57</v>
      </c>
      <c r="G12">
        <v>10</v>
      </c>
      <c r="J12">
        <v>33</v>
      </c>
      <c r="K12">
        <v>61</v>
      </c>
      <c r="N12">
        <v>4</v>
      </c>
      <c r="O12">
        <v>10</v>
      </c>
    </row>
    <row r="13" spans="1:15">
      <c r="B13" s="3">
        <v>74.5</v>
      </c>
      <c r="C13" s="3">
        <v>2</v>
      </c>
      <c r="D13" s="3"/>
      <c r="F13">
        <v>64</v>
      </c>
      <c r="G13">
        <v>15</v>
      </c>
      <c r="J13">
        <v>43</v>
      </c>
      <c r="K13">
        <v>61</v>
      </c>
      <c r="N13">
        <v>4</v>
      </c>
      <c r="O13">
        <v>20</v>
      </c>
    </row>
    <row r="14" spans="1:15">
      <c r="B14" s="3">
        <v>75</v>
      </c>
      <c r="C14" s="3">
        <v>7</v>
      </c>
      <c r="D14" s="3"/>
      <c r="F14">
        <v>65</v>
      </c>
      <c r="G14">
        <v>18</v>
      </c>
      <c r="J14">
        <v>51</v>
      </c>
      <c r="K14">
        <v>61</v>
      </c>
      <c r="N14">
        <v>8</v>
      </c>
      <c r="O14">
        <v>52</v>
      </c>
    </row>
    <row r="15" spans="1:15">
      <c r="B15" s="3">
        <v>77</v>
      </c>
      <c r="C15" s="3">
        <v>9</v>
      </c>
      <c r="D15" s="3"/>
      <c r="F15">
        <v>65</v>
      </c>
      <c r="G15">
        <v>20</v>
      </c>
      <c r="J15">
        <v>53</v>
      </c>
      <c r="K15">
        <v>72</v>
      </c>
      <c r="N15">
        <v>10</v>
      </c>
      <c r="O15">
        <v>60</v>
      </c>
    </row>
    <row r="16" spans="1:15">
      <c r="B16" s="3">
        <v>77</v>
      </c>
      <c r="C16" s="3">
        <v>60</v>
      </c>
      <c r="D16" s="3"/>
      <c r="F16">
        <v>66</v>
      </c>
      <c r="G16">
        <v>25</v>
      </c>
      <c r="J16">
        <v>64</v>
      </c>
      <c r="K16">
        <v>73</v>
      </c>
      <c r="N16">
        <v>27</v>
      </c>
      <c r="O16">
        <v>63</v>
      </c>
    </row>
    <row r="17" spans="2:14">
      <c r="B17" s="3">
        <v>78</v>
      </c>
      <c r="C17" s="3"/>
      <c r="D17" s="3"/>
      <c r="F17">
        <v>68</v>
      </c>
      <c r="G17">
        <v>50</v>
      </c>
      <c r="J17">
        <v>68</v>
      </c>
      <c r="K17">
        <v>73</v>
      </c>
      <c r="N17">
        <v>28</v>
      </c>
    </row>
    <row r="18" spans="2:14">
      <c r="B18" s="3">
        <v>79</v>
      </c>
      <c r="C18" s="3"/>
      <c r="D18" s="3"/>
      <c r="F18">
        <v>69</v>
      </c>
      <c r="G18">
        <v>53</v>
      </c>
      <c r="J18">
        <v>69</v>
      </c>
      <c r="K18">
        <v>74</v>
      </c>
      <c r="N18">
        <v>34</v>
      </c>
    </row>
    <row r="19" spans="2:14">
      <c r="F19">
        <v>71</v>
      </c>
      <c r="G19">
        <v>58</v>
      </c>
      <c r="J19">
        <v>70</v>
      </c>
      <c r="K19">
        <v>75</v>
      </c>
      <c r="N19">
        <v>39</v>
      </c>
    </row>
    <row r="20" spans="2:14">
      <c r="F20">
        <v>72</v>
      </c>
      <c r="G20">
        <v>60</v>
      </c>
      <c r="J20">
        <v>75</v>
      </c>
      <c r="K20">
        <v>77</v>
      </c>
      <c r="N20">
        <v>46</v>
      </c>
    </row>
    <row r="21" spans="2:14">
      <c r="F21">
        <v>73</v>
      </c>
      <c r="G21">
        <v>65</v>
      </c>
      <c r="J21">
        <v>76</v>
      </c>
      <c r="K21">
        <v>79</v>
      </c>
      <c r="N21">
        <v>74</v>
      </c>
    </row>
    <row r="22" spans="2:14">
      <c r="F22">
        <v>73</v>
      </c>
      <c r="G22">
        <v>65</v>
      </c>
    </row>
    <row r="23" spans="2:14">
      <c r="F23">
        <v>73</v>
      </c>
      <c r="G23">
        <v>68</v>
      </c>
    </row>
    <row r="24" spans="2:14">
      <c r="F24">
        <v>73</v>
      </c>
      <c r="G24">
        <v>71</v>
      </c>
    </row>
    <row r="25" spans="2:14">
      <c r="F25">
        <v>77</v>
      </c>
      <c r="G25">
        <v>72</v>
      </c>
    </row>
    <row r="26" spans="2:14">
      <c r="F26">
        <v>84</v>
      </c>
      <c r="G26">
        <v>77</v>
      </c>
    </row>
    <row r="27" spans="2:14">
      <c r="F27">
        <v>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G1" workbookViewId="0">
      <selection activeCell="H6" sqref="H6"/>
    </sheetView>
  </sheetViews>
  <sheetFormatPr baseColWidth="10" defaultRowHeight="15" x14ac:dyDescent="0"/>
  <cols>
    <col min="1" max="1" width="13.1640625" customWidth="1"/>
  </cols>
  <sheetData>
    <row r="1" spans="1:10">
      <c r="A1" t="s">
        <v>115</v>
      </c>
    </row>
    <row r="3" spans="1:10">
      <c r="A3" t="s">
        <v>106</v>
      </c>
      <c r="B3" t="s">
        <v>120</v>
      </c>
      <c r="E3" t="s">
        <v>106</v>
      </c>
      <c r="F3" t="s">
        <v>121</v>
      </c>
      <c r="I3" t="s">
        <v>106</v>
      </c>
      <c r="J3" t="s">
        <v>122</v>
      </c>
    </row>
    <row r="4" spans="1:10">
      <c r="A4" t="s">
        <v>103</v>
      </c>
      <c r="B4" t="s">
        <v>108</v>
      </c>
      <c r="E4" t="s">
        <v>103</v>
      </c>
      <c r="F4" t="s">
        <v>124</v>
      </c>
      <c r="I4" t="s">
        <v>103</v>
      </c>
      <c r="J4" t="s">
        <v>125</v>
      </c>
    </row>
    <row r="5" spans="1:10">
      <c r="A5" s="22" t="s">
        <v>105</v>
      </c>
      <c r="B5" s="23" t="s">
        <v>123</v>
      </c>
      <c r="C5" s="23"/>
      <c r="E5" s="22" t="s">
        <v>105</v>
      </c>
      <c r="F5" s="23" t="s">
        <v>126</v>
      </c>
      <c r="I5" s="22" t="s">
        <v>105</v>
      </c>
      <c r="J5" s="23" t="s">
        <v>127</v>
      </c>
    </row>
    <row r="6" spans="1:10">
      <c r="B6">
        <v>76</v>
      </c>
      <c r="F6">
        <v>1</v>
      </c>
      <c r="J6">
        <v>6</v>
      </c>
    </row>
    <row r="7" spans="1:10">
      <c r="B7">
        <v>77</v>
      </c>
      <c r="F7">
        <v>14</v>
      </c>
      <c r="J7">
        <v>5</v>
      </c>
    </row>
    <row r="8" spans="1:10">
      <c r="B8">
        <v>75</v>
      </c>
      <c r="F8">
        <v>32</v>
      </c>
      <c r="J8">
        <v>2</v>
      </c>
    </row>
    <row r="9" spans="1:10">
      <c r="B9">
        <v>76</v>
      </c>
      <c r="F9">
        <v>34</v>
      </c>
      <c r="J9">
        <v>2</v>
      </c>
    </row>
    <row r="10" spans="1:10">
      <c r="F10">
        <v>48</v>
      </c>
      <c r="J10">
        <v>1</v>
      </c>
    </row>
    <row r="11" spans="1:10">
      <c r="F11">
        <v>50</v>
      </c>
      <c r="J11">
        <v>4</v>
      </c>
    </row>
    <row r="12" spans="1:10">
      <c r="F12">
        <v>66</v>
      </c>
      <c r="J12">
        <v>4</v>
      </c>
    </row>
    <row r="13" spans="1:10">
      <c r="F13">
        <v>67</v>
      </c>
      <c r="J13">
        <v>7</v>
      </c>
    </row>
    <row r="14" spans="1:10">
      <c r="F14">
        <v>72</v>
      </c>
      <c r="J14">
        <v>13</v>
      </c>
    </row>
    <row r="15" spans="1:10">
      <c r="F15">
        <v>74</v>
      </c>
      <c r="J15">
        <v>12</v>
      </c>
    </row>
    <row r="16" spans="1:10">
      <c r="J16">
        <v>4</v>
      </c>
    </row>
    <row r="17" spans="10:10">
      <c r="J17">
        <v>21</v>
      </c>
    </row>
    <row r="18" spans="10:10">
      <c r="J18">
        <v>4</v>
      </c>
    </row>
    <row r="19" spans="10:10">
      <c r="J19">
        <v>12</v>
      </c>
    </row>
    <row r="20" spans="10:10">
      <c r="J20">
        <v>2</v>
      </c>
    </row>
    <row r="21" spans="10:10">
      <c r="J21">
        <v>6</v>
      </c>
    </row>
    <row r="22" spans="10:10">
      <c r="J22">
        <v>31</v>
      </c>
    </row>
    <row r="23" spans="10:10">
      <c r="J23">
        <v>4</v>
      </c>
    </row>
    <row r="24" spans="10:10">
      <c r="J24">
        <v>1</v>
      </c>
    </row>
    <row r="25" spans="10:10">
      <c r="J25">
        <v>9</v>
      </c>
    </row>
    <row r="26" spans="10:10">
      <c r="J26">
        <v>0</v>
      </c>
    </row>
    <row r="27" spans="10:10">
      <c r="J27">
        <v>0</v>
      </c>
    </row>
    <row r="28" spans="10:10">
      <c r="J28">
        <v>1</v>
      </c>
    </row>
    <row r="29" spans="10:10">
      <c r="J29">
        <v>1</v>
      </c>
    </row>
    <row r="30" spans="10:10">
      <c r="J30">
        <v>1</v>
      </c>
    </row>
    <row r="31" spans="10:10">
      <c r="J31">
        <v>1</v>
      </c>
    </row>
    <row r="32" spans="10:10">
      <c r="J32">
        <v>1</v>
      </c>
    </row>
    <row r="33" spans="10:10">
      <c r="J33">
        <v>1</v>
      </c>
    </row>
    <row r="34" spans="10:10">
      <c r="J34">
        <v>1</v>
      </c>
    </row>
    <row r="35" spans="10:10">
      <c r="J35">
        <v>2</v>
      </c>
    </row>
    <row r="36" spans="10:10">
      <c r="J36">
        <v>2</v>
      </c>
    </row>
    <row r="37" spans="10:10">
      <c r="J37">
        <v>2</v>
      </c>
    </row>
    <row r="38" spans="10:10">
      <c r="J38">
        <v>4</v>
      </c>
    </row>
    <row r="39" spans="10:10">
      <c r="J39">
        <v>7</v>
      </c>
    </row>
    <row r="40" spans="10:10">
      <c r="J40">
        <v>70</v>
      </c>
    </row>
    <row r="41" spans="10:10">
      <c r="J41">
        <v>0</v>
      </c>
    </row>
    <row r="42" spans="10:10">
      <c r="J42">
        <v>1</v>
      </c>
    </row>
    <row r="43" spans="10:10">
      <c r="J43">
        <v>1</v>
      </c>
    </row>
    <row r="44" spans="10:10">
      <c r="J44">
        <v>1</v>
      </c>
    </row>
    <row r="45" spans="10:10">
      <c r="J45">
        <v>1</v>
      </c>
    </row>
    <row r="46" spans="10:10">
      <c r="J46">
        <v>1</v>
      </c>
    </row>
    <row r="47" spans="10:10">
      <c r="J47">
        <v>1</v>
      </c>
    </row>
    <row r="48" spans="10:10">
      <c r="J48">
        <v>1</v>
      </c>
    </row>
    <row r="49" spans="10:10">
      <c r="J49">
        <v>1</v>
      </c>
    </row>
    <row r="50" spans="10:10">
      <c r="J50">
        <v>1</v>
      </c>
    </row>
    <row r="51" spans="10:10">
      <c r="J51">
        <v>1</v>
      </c>
    </row>
    <row r="52" spans="10:10">
      <c r="J52">
        <v>1</v>
      </c>
    </row>
    <row r="53" spans="10:10">
      <c r="J53">
        <v>1</v>
      </c>
    </row>
    <row r="54" spans="10:10">
      <c r="J54">
        <v>1</v>
      </c>
    </row>
    <row r="55" spans="10:10">
      <c r="J55">
        <v>1</v>
      </c>
    </row>
    <row r="56" spans="10:10">
      <c r="J56">
        <v>1</v>
      </c>
    </row>
    <row r="57" spans="10:10">
      <c r="J57">
        <v>2</v>
      </c>
    </row>
    <row r="58" spans="10:10">
      <c r="J58">
        <v>2</v>
      </c>
    </row>
    <row r="59" spans="10:10">
      <c r="J59">
        <v>4</v>
      </c>
    </row>
    <row r="60" spans="10:10">
      <c r="J60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workbookViewId="0">
      <selection activeCell="H9" sqref="H9"/>
    </sheetView>
  </sheetViews>
  <sheetFormatPr baseColWidth="10" defaultRowHeight="15" x14ac:dyDescent="0"/>
  <cols>
    <col min="7" max="8" width="10.83203125" style="10"/>
    <col min="9" max="9" width="10.83203125" customWidth="1"/>
  </cols>
  <sheetData>
    <row r="1" spans="1:16">
      <c r="A1" t="s">
        <v>119</v>
      </c>
    </row>
    <row r="3" spans="1:16">
      <c r="A3" t="s">
        <v>63</v>
      </c>
      <c r="B3" t="s">
        <v>66</v>
      </c>
    </row>
    <row r="4" spans="1:16">
      <c r="A4" t="s">
        <v>64</v>
      </c>
      <c r="B4" t="s">
        <v>88</v>
      </c>
    </row>
    <row r="5" spans="1:16">
      <c r="A5" t="s">
        <v>89</v>
      </c>
    </row>
    <row r="6" spans="1:16">
      <c r="A6" t="s">
        <v>90</v>
      </c>
    </row>
    <row r="7" spans="1:16">
      <c r="A7" t="s">
        <v>91</v>
      </c>
    </row>
    <row r="9" spans="1:16">
      <c r="A9" t="s">
        <v>61</v>
      </c>
    </row>
    <row r="10" spans="1:16">
      <c r="A10" t="s">
        <v>0</v>
      </c>
      <c r="B10" t="s">
        <v>12</v>
      </c>
      <c r="C10" t="s">
        <v>13</v>
      </c>
      <c r="D10" t="s">
        <v>14</v>
      </c>
      <c r="E10" t="s">
        <v>48</v>
      </c>
      <c r="F10" t="s">
        <v>49</v>
      </c>
      <c r="I10" t="s">
        <v>50</v>
      </c>
      <c r="J10" t="s">
        <v>42</v>
      </c>
      <c r="K10" t="s">
        <v>41</v>
      </c>
      <c r="L10" t="s">
        <v>51</v>
      </c>
      <c r="M10" t="s">
        <v>52</v>
      </c>
      <c r="N10" t="s">
        <v>53</v>
      </c>
      <c r="O10" t="s">
        <v>54</v>
      </c>
      <c r="P10" t="s">
        <v>55</v>
      </c>
    </row>
    <row r="11" spans="1:16">
      <c r="A11" s="11">
        <v>10</v>
      </c>
      <c r="B11" s="12">
        <v>23.1</v>
      </c>
      <c r="C11" s="12">
        <v>33.299999999999997</v>
      </c>
      <c r="D11" s="12">
        <v>33.200000000000003</v>
      </c>
      <c r="E11" s="13">
        <v>300</v>
      </c>
      <c r="F11" s="12"/>
      <c r="G11" s="14"/>
      <c r="H11" s="14"/>
      <c r="I11" s="11">
        <v>10.25</v>
      </c>
      <c r="J11" s="5">
        <f>23/28</f>
        <v>0.8214285714285714</v>
      </c>
      <c r="K11" s="5">
        <f>3/28</f>
        <v>0.10714285714285714</v>
      </c>
      <c r="L11" s="5">
        <v>0</v>
      </c>
      <c r="M11" s="5">
        <v>0</v>
      </c>
      <c r="N11" s="5">
        <v>0</v>
      </c>
      <c r="O11" s="5">
        <v>0</v>
      </c>
      <c r="P11" s="5">
        <v>28</v>
      </c>
    </row>
    <row r="12" spans="1:16">
      <c r="A12" s="11">
        <v>10.17</v>
      </c>
      <c r="B12" s="12">
        <v>23.8</v>
      </c>
      <c r="C12" s="12">
        <v>33.4</v>
      </c>
      <c r="D12" s="12">
        <v>33.4</v>
      </c>
      <c r="E12" s="13"/>
      <c r="F12" s="12"/>
      <c r="G12" s="14"/>
      <c r="H12" s="14"/>
      <c r="I12" s="11">
        <v>10.75</v>
      </c>
      <c r="J12" s="5">
        <f>28/30</f>
        <v>0.93333333333333335</v>
      </c>
      <c r="K12" s="5">
        <f>4/30</f>
        <v>0.13333333333333333</v>
      </c>
      <c r="L12" s="5">
        <v>0</v>
      </c>
      <c r="M12" s="5">
        <v>0</v>
      </c>
      <c r="N12" s="5">
        <v>0</v>
      </c>
      <c r="O12" s="5">
        <v>0</v>
      </c>
      <c r="P12" s="5">
        <v>30</v>
      </c>
    </row>
    <row r="13" spans="1:16">
      <c r="A13" s="11">
        <v>10.33</v>
      </c>
      <c r="B13" s="12">
        <v>24.3</v>
      </c>
      <c r="C13" s="12">
        <v>33.799999999999997</v>
      </c>
      <c r="D13" s="12">
        <v>33.799999999999997</v>
      </c>
      <c r="E13" s="13"/>
      <c r="F13" s="12"/>
      <c r="G13" s="14"/>
      <c r="H13" s="14"/>
      <c r="I13" s="15">
        <v>11.25</v>
      </c>
      <c r="J13">
        <f>22/28</f>
        <v>0.7857142857142857</v>
      </c>
      <c r="K13">
        <f>7/28</f>
        <v>0.25</v>
      </c>
      <c r="L13">
        <f>1/28</f>
        <v>3.5714285714285712E-2</v>
      </c>
      <c r="M13">
        <f>1/28</f>
        <v>3.5714285714285712E-2</v>
      </c>
      <c r="N13">
        <f>1/28</f>
        <v>3.5714285714285712E-2</v>
      </c>
      <c r="O13">
        <v>0</v>
      </c>
    </row>
    <row r="14" spans="1:16">
      <c r="A14" s="11">
        <v>10.5</v>
      </c>
      <c r="B14" s="12">
        <v>25.1</v>
      </c>
      <c r="C14" s="12">
        <v>33.9</v>
      </c>
      <c r="D14" s="12">
        <v>34.4</v>
      </c>
      <c r="E14" s="13">
        <v>300</v>
      </c>
      <c r="F14" s="12"/>
      <c r="G14" s="14"/>
      <c r="H14" s="14"/>
      <c r="I14" s="15">
        <v>11.75</v>
      </c>
      <c r="J14">
        <f>16/27</f>
        <v>0.59259259259259256</v>
      </c>
      <c r="K14">
        <f>15/27</f>
        <v>0.55555555555555558</v>
      </c>
      <c r="L14">
        <f>4/27</f>
        <v>0.14814814814814814</v>
      </c>
      <c r="M14">
        <f>4/27</f>
        <v>0.14814814814814814</v>
      </c>
      <c r="N14">
        <v>0</v>
      </c>
      <c r="O14">
        <v>0</v>
      </c>
    </row>
    <row r="15" spans="1:16">
      <c r="A15" s="11">
        <v>10.67</v>
      </c>
      <c r="B15" s="12">
        <v>25</v>
      </c>
      <c r="C15" s="12">
        <v>33.9</v>
      </c>
      <c r="D15" s="12">
        <v>34.4</v>
      </c>
      <c r="E15" s="13"/>
      <c r="F15" s="12"/>
      <c r="G15" s="14"/>
      <c r="H15" s="14"/>
      <c r="I15" s="11">
        <v>12.25</v>
      </c>
      <c r="J15" s="5">
        <f>8/18</f>
        <v>0.44444444444444442</v>
      </c>
      <c r="K15" s="5">
        <f>10/18</f>
        <v>0.55555555555555558</v>
      </c>
      <c r="L15" s="5">
        <f>5/18</f>
        <v>0.27777777777777779</v>
      </c>
      <c r="M15" s="5">
        <f>2/18</f>
        <v>0.1111111111111111</v>
      </c>
      <c r="N15" s="5">
        <v>0</v>
      </c>
      <c r="O15" s="5">
        <v>0</v>
      </c>
      <c r="P15">
        <v>18</v>
      </c>
    </row>
    <row r="16" spans="1:16">
      <c r="A16" s="11">
        <v>10.83</v>
      </c>
      <c r="B16" s="12">
        <v>24.5</v>
      </c>
      <c r="C16" s="12">
        <v>34.299999999999997</v>
      </c>
      <c r="D16" s="12">
        <v>34.299999999999997</v>
      </c>
      <c r="E16" s="13"/>
      <c r="F16" s="12"/>
      <c r="G16" s="14"/>
      <c r="H16" s="14"/>
      <c r="I16" s="11">
        <v>12.75</v>
      </c>
      <c r="J16" s="5">
        <f>5/17</f>
        <v>0.29411764705882354</v>
      </c>
      <c r="K16" s="5">
        <f>13/17</f>
        <v>0.76470588235294112</v>
      </c>
      <c r="L16" s="5">
        <f>2/17</f>
        <v>0.11764705882352941</v>
      </c>
      <c r="M16" s="5">
        <f>3/17</f>
        <v>0.17647058823529413</v>
      </c>
      <c r="N16" s="5">
        <v>0</v>
      </c>
      <c r="O16" s="5">
        <v>0</v>
      </c>
      <c r="P16">
        <v>17</v>
      </c>
    </row>
    <row r="17" spans="1:19">
      <c r="A17" s="11">
        <v>11</v>
      </c>
      <c r="B17" s="12">
        <v>24.6</v>
      </c>
      <c r="C17" s="12">
        <v>34.1</v>
      </c>
      <c r="D17" s="12">
        <v>33.1</v>
      </c>
      <c r="E17" s="13">
        <v>300</v>
      </c>
      <c r="F17" s="12"/>
      <c r="G17" s="14"/>
      <c r="H17" s="14"/>
      <c r="I17" s="15">
        <v>13.25</v>
      </c>
      <c r="J17">
        <v>0</v>
      </c>
      <c r="K17">
        <f>3/13</f>
        <v>0.23076923076923078</v>
      </c>
      <c r="L17">
        <v>0</v>
      </c>
      <c r="M17">
        <v>0</v>
      </c>
      <c r="N17">
        <f>6/13</f>
        <v>0.46153846153846156</v>
      </c>
      <c r="O17">
        <v>0</v>
      </c>
    </row>
    <row r="18" spans="1:19">
      <c r="A18" s="15">
        <v>11.17</v>
      </c>
      <c r="B18" s="17">
        <v>24.3</v>
      </c>
      <c r="C18" s="17">
        <v>36.799999999999997</v>
      </c>
      <c r="D18" s="17">
        <v>39.700000000000003</v>
      </c>
      <c r="E18" s="18"/>
      <c r="F18" s="17"/>
      <c r="G18" s="14"/>
      <c r="H18" s="14"/>
      <c r="I18" s="15">
        <v>13.75</v>
      </c>
      <c r="J18">
        <v>0</v>
      </c>
      <c r="K18">
        <f>2/13</f>
        <v>0.15384615384615385</v>
      </c>
      <c r="L18">
        <v>0</v>
      </c>
      <c r="M18">
        <v>0</v>
      </c>
      <c r="N18">
        <f>6/13</f>
        <v>0.46153846153846156</v>
      </c>
      <c r="O18">
        <f>4/13</f>
        <v>0.30769230769230771</v>
      </c>
    </row>
    <row r="19" spans="1:19">
      <c r="A19" s="15">
        <v>11.33</v>
      </c>
      <c r="B19" s="17">
        <v>25</v>
      </c>
      <c r="C19" s="17">
        <v>36.1</v>
      </c>
      <c r="D19" s="17">
        <v>38.9</v>
      </c>
      <c r="E19" s="18"/>
      <c r="F19" s="17"/>
      <c r="G19" s="14"/>
      <c r="H19" s="14"/>
      <c r="I19" s="11">
        <v>14.25</v>
      </c>
      <c r="J19" s="5">
        <v>0</v>
      </c>
      <c r="K19" s="5">
        <f>4/17</f>
        <v>0.23529411764705882</v>
      </c>
      <c r="L19" s="5">
        <f>1/17</f>
        <v>5.8823529411764705E-2</v>
      </c>
      <c r="M19" s="5">
        <v>0</v>
      </c>
      <c r="N19" s="5">
        <f>6/17</f>
        <v>0.35294117647058826</v>
      </c>
      <c r="O19" s="5">
        <f>7/17</f>
        <v>0.41176470588235292</v>
      </c>
      <c r="P19">
        <v>17</v>
      </c>
    </row>
    <row r="20" spans="1:19">
      <c r="A20" s="15">
        <v>11.5</v>
      </c>
      <c r="B20" s="17">
        <v>25.1</v>
      </c>
      <c r="C20" s="17">
        <v>36.1</v>
      </c>
      <c r="D20" s="17">
        <v>39.9</v>
      </c>
      <c r="E20" s="18">
        <v>265</v>
      </c>
      <c r="F20" s="17"/>
      <c r="G20" s="14"/>
      <c r="H20" s="14"/>
      <c r="I20" s="11">
        <v>14.75</v>
      </c>
      <c r="J20" s="5">
        <f>6/20</f>
        <v>0.3</v>
      </c>
      <c r="K20" s="5">
        <f>7/20</f>
        <v>0.35</v>
      </c>
      <c r="L20" s="5">
        <v>0</v>
      </c>
      <c r="M20" s="5">
        <v>0</v>
      </c>
      <c r="N20" s="5">
        <f>5/20</f>
        <v>0.25</v>
      </c>
      <c r="O20" s="5">
        <f>5/20</f>
        <v>0.25</v>
      </c>
      <c r="P20">
        <v>20</v>
      </c>
    </row>
    <row r="21" spans="1:19">
      <c r="A21" s="15">
        <v>11.67</v>
      </c>
      <c r="B21" s="17">
        <v>25.8</v>
      </c>
      <c r="C21" s="17">
        <v>38.200000000000003</v>
      </c>
      <c r="D21" s="17">
        <v>40.1</v>
      </c>
      <c r="E21" s="18"/>
      <c r="F21" s="17"/>
      <c r="G21" s="14"/>
      <c r="H21" s="14"/>
      <c r="I21" s="15"/>
    </row>
    <row r="22" spans="1:19">
      <c r="A22" s="15">
        <v>11.83</v>
      </c>
      <c r="B22" s="17">
        <v>26.5</v>
      </c>
      <c r="C22" s="17">
        <v>37.799999999999997</v>
      </c>
      <c r="D22" s="17">
        <v>40.799999999999997</v>
      </c>
      <c r="E22" s="18"/>
      <c r="F22" s="17"/>
      <c r="G22" s="14"/>
      <c r="H22" s="14"/>
      <c r="I22" s="15"/>
    </row>
    <row r="23" spans="1:19">
      <c r="A23" s="11">
        <v>12</v>
      </c>
      <c r="B23" s="12">
        <v>27.1</v>
      </c>
      <c r="C23" s="12">
        <v>38.6</v>
      </c>
      <c r="D23" s="12">
        <v>40.700000000000003</v>
      </c>
      <c r="E23" s="13">
        <v>109</v>
      </c>
      <c r="F23" s="12"/>
      <c r="G23" s="14"/>
      <c r="H23" s="14"/>
      <c r="I23" s="7" t="s">
        <v>40</v>
      </c>
      <c r="J23" s="7"/>
      <c r="K23" s="7"/>
      <c r="L23" s="7"/>
      <c r="M23" s="7"/>
      <c r="O23" s="21" t="s">
        <v>86</v>
      </c>
      <c r="P23" s="7"/>
      <c r="Q23" s="7"/>
      <c r="R23" s="7"/>
      <c r="S23" s="7"/>
    </row>
    <row r="24" spans="1:19">
      <c r="A24" s="11">
        <v>12.17</v>
      </c>
      <c r="B24" s="12">
        <v>26.3</v>
      </c>
      <c r="C24" s="12">
        <v>37.700000000000003</v>
      </c>
      <c r="D24" s="12">
        <v>38.700000000000003</v>
      </c>
      <c r="E24" s="13"/>
      <c r="F24" s="12"/>
      <c r="G24" s="14"/>
      <c r="H24" s="14"/>
      <c r="I24" s="16"/>
      <c r="J24" s="7" t="s">
        <v>42</v>
      </c>
      <c r="K24" s="7" t="s">
        <v>41</v>
      </c>
      <c r="L24" s="7" t="s">
        <v>56</v>
      </c>
      <c r="M24" s="7" t="s">
        <v>57</v>
      </c>
      <c r="O24" s="16"/>
      <c r="P24" s="7" t="s">
        <v>42</v>
      </c>
      <c r="Q24" s="7" t="s">
        <v>41</v>
      </c>
      <c r="R24" s="7" t="s">
        <v>56</v>
      </c>
      <c r="S24" s="7" t="s">
        <v>57</v>
      </c>
    </row>
    <row r="25" spans="1:19">
      <c r="A25" s="11">
        <v>12.33</v>
      </c>
      <c r="B25" s="12">
        <v>26.9</v>
      </c>
      <c r="C25" s="12">
        <v>38.299999999999997</v>
      </c>
      <c r="D25" s="12">
        <v>40.1</v>
      </c>
      <c r="E25" s="13"/>
      <c r="F25" s="12"/>
      <c r="G25" s="14"/>
      <c r="H25" s="14"/>
      <c r="I25" s="16" t="s">
        <v>58</v>
      </c>
      <c r="J25" s="7">
        <f>23+28</f>
        <v>51</v>
      </c>
      <c r="K25" s="7">
        <f>3+4</f>
        <v>7</v>
      </c>
      <c r="L25" s="7">
        <f>0+0</f>
        <v>0</v>
      </c>
      <c r="M25" s="7">
        <f>P11+P12</f>
        <v>58</v>
      </c>
      <c r="O25" s="16" t="s">
        <v>58</v>
      </c>
      <c r="P25" s="7">
        <f>M25-J25</f>
        <v>7</v>
      </c>
      <c r="Q25" s="7">
        <f>M25-K25</f>
        <v>51</v>
      </c>
      <c r="R25" s="7">
        <f>M25-L25</f>
        <v>58</v>
      </c>
      <c r="S25" s="7">
        <f>P11+P12</f>
        <v>58</v>
      </c>
    </row>
    <row r="26" spans="1:19">
      <c r="A26" s="11">
        <v>12.5</v>
      </c>
      <c r="B26" s="12">
        <v>27.7</v>
      </c>
      <c r="C26" s="12">
        <v>37.700000000000003</v>
      </c>
      <c r="D26" s="12">
        <v>39.1</v>
      </c>
      <c r="E26" s="13">
        <v>27</v>
      </c>
      <c r="F26" s="12"/>
      <c r="G26" s="14"/>
      <c r="H26" s="14"/>
      <c r="I26" s="16" t="s">
        <v>59</v>
      </c>
      <c r="J26" s="7">
        <f>8+5</f>
        <v>13</v>
      </c>
      <c r="K26" s="7">
        <f>10+13</f>
        <v>23</v>
      </c>
      <c r="L26" s="7">
        <f>5+2</f>
        <v>7</v>
      </c>
      <c r="M26" s="7">
        <f>P15+P16</f>
        <v>35</v>
      </c>
      <c r="O26" s="16" t="s">
        <v>59</v>
      </c>
      <c r="P26" s="7">
        <f>M26-J26</f>
        <v>22</v>
      </c>
      <c r="Q26" s="7">
        <f>M26-K26</f>
        <v>12</v>
      </c>
      <c r="R26" s="7">
        <f>M26-L26</f>
        <v>28</v>
      </c>
      <c r="S26" s="7">
        <f>P15+P16</f>
        <v>35</v>
      </c>
    </row>
    <row r="27" spans="1:19">
      <c r="A27" s="11">
        <v>12.67</v>
      </c>
      <c r="B27" s="12">
        <v>27.8</v>
      </c>
      <c r="C27" s="12">
        <v>38.4</v>
      </c>
      <c r="D27" s="12">
        <v>40.299999999999997</v>
      </c>
      <c r="E27" s="13"/>
      <c r="F27" s="12"/>
      <c r="G27" s="14"/>
      <c r="H27" s="14"/>
      <c r="I27" s="16" t="s">
        <v>60</v>
      </c>
      <c r="J27" s="7">
        <f>0+6</f>
        <v>6</v>
      </c>
      <c r="K27" s="7">
        <f>4+7</f>
        <v>11</v>
      </c>
      <c r="L27" s="7">
        <f>1+0</f>
        <v>1</v>
      </c>
      <c r="M27" s="7">
        <f>P19+P20</f>
        <v>37</v>
      </c>
      <c r="O27" s="16" t="s">
        <v>60</v>
      </c>
      <c r="P27" s="7">
        <f>M27-J27</f>
        <v>31</v>
      </c>
      <c r="Q27" s="7">
        <f>M27-K27</f>
        <v>26</v>
      </c>
      <c r="R27" s="7">
        <f>M27-L27</f>
        <v>36</v>
      </c>
      <c r="S27" s="7">
        <f>P19+P20</f>
        <v>37</v>
      </c>
    </row>
    <row r="28" spans="1:19">
      <c r="A28" s="11">
        <v>12.83</v>
      </c>
      <c r="B28" s="12">
        <v>27.7</v>
      </c>
      <c r="C28" s="12">
        <v>38.4</v>
      </c>
      <c r="D28" s="12">
        <v>40.700000000000003</v>
      </c>
      <c r="E28" s="13"/>
      <c r="F28" s="12"/>
      <c r="G28" s="14"/>
      <c r="H28" s="14"/>
      <c r="I28" s="15"/>
    </row>
    <row r="29" spans="1:19">
      <c r="A29" s="11">
        <v>13</v>
      </c>
      <c r="B29" s="12">
        <v>27.7</v>
      </c>
      <c r="C29" s="12">
        <v>37.799999999999997</v>
      </c>
      <c r="D29" s="12">
        <v>38.9</v>
      </c>
      <c r="E29" s="13">
        <v>16</v>
      </c>
      <c r="F29" s="12"/>
      <c r="G29" s="14"/>
      <c r="H29" s="14"/>
      <c r="I29" s="15"/>
    </row>
    <row r="30" spans="1:19">
      <c r="A30" s="15">
        <v>13.17</v>
      </c>
      <c r="B30" s="17">
        <v>28.7</v>
      </c>
      <c r="C30" s="17">
        <v>36.1</v>
      </c>
      <c r="D30" s="17">
        <v>36.200000000000003</v>
      </c>
      <c r="E30" s="18"/>
      <c r="F30" s="17"/>
      <c r="G30" s="14"/>
      <c r="H30" s="14"/>
      <c r="I30" s="15"/>
    </row>
    <row r="31" spans="1:19">
      <c r="A31" s="15">
        <v>13.33</v>
      </c>
      <c r="B31" s="17">
        <v>28.6</v>
      </c>
      <c r="C31" s="17">
        <v>35.5</v>
      </c>
      <c r="D31" s="17">
        <v>34.9</v>
      </c>
      <c r="E31" s="18"/>
      <c r="F31" s="17"/>
      <c r="G31" s="14"/>
      <c r="H31" s="14"/>
    </row>
    <row r="32" spans="1:19">
      <c r="A32" s="15">
        <v>13.5</v>
      </c>
      <c r="B32" s="17">
        <v>27.9</v>
      </c>
      <c r="C32" s="17">
        <v>35.4</v>
      </c>
      <c r="D32" s="17">
        <v>35.4</v>
      </c>
      <c r="E32" s="18">
        <v>91</v>
      </c>
      <c r="F32" s="17">
        <v>4.5999999999999996</v>
      </c>
      <c r="G32" s="14"/>
      <c r="H32" s="14"/>
    </row>
    <row r="33" spans="1:9">
      <c r="A33" s="15">
        <v>13.67</v>
      </c>
      <c r="B33" s="17">
        <v>28.4</v>
      </c>
      <c r="C33" s="17">
        <v>35</v>
      </c>
      <c r="D33" s="17">
        <v>34.6</v>
      </c>
      <c r="E33" s="18"/>
      <c r="F33" s="17"/>
      <c r="G33" s="14"/>
      <c r="H33" s="14"/>
    </row>
    <row r="34" spans="1:9">
      <c r="A34" s="15">
        <v>13.83</v>
      </c>
      <c r="B34" s="17">
        <v>28</v>
      </c>
      <c r="C34" s="17">
        <v>34.799999999999997</v>
      </c>
      <c r="D34" s="17">
        <v>35.1</v>
      </c>
      <c r="E34" s="18"/>
      <c r="F34" s="17"/>
      <c r="G34" s="14"/>
      <c r="H34" s="14"/>
    </row>
    <row r="35" spans="1:9">
      <c r="A35" s="11">
        <v>13.998666666666701</v>
      </c>
      <c r="B35" s="12">
        <v>27.5</v>
      </c>
      <c r="C35" s="12">
        <v>35.200000000000003</v>
      </c>
      <c r="D35" s="12">
        <v>35.200000000000003</v>
      </c>
      <c r="E35" s="13">
        <v>111</v>
      </c>
      <c r="F35" s="12">
        <v>6</v>
      </c>
      <c r="G35" s="14"/>
      <c r="H35" s="14"/>
    </row>
    <row r="36" spans="1:9">
      <c r="A36" s="11">
        <v>14.1649523809524</v>
      </c>
      <c r="B36" s="12">
        <v>28.1</v>
      </c>
      <c r="C36" s="12">
        <v>35</v>
      </c>
      <c r="D36" s="12">
        <v>35</v>
      </c>
      <c r="E36" s="13"/>
      <c r="F36" s="12"/>
      <c r="G36" s="14"/>
      <c r="H36" s="14"/>
      <c r="I36" s="15"/>
    </row>
    <row r="37" spans="1:9">
      <c r="A37" s="11">
        <v>14.331238095238101</v>
      </c>
      <c r="B37" s="12">
        <v>28.2</v>
      </c>
      <c r="C37" s="12">
        <v>35.1</v>
      </c>
      <c r="D37" s="12">
        <v>34.9</v>
      </c>
      <c r="E37" s="13"/>
      <c r="F37" s="12"/>
      <c r="G37" s="14"/>
      <c r="H37" s="14"/>
      <c r="I37" s="15"/>
    </row>
    <row r="38" spans="1:9">
      <c r="A38" s="11">
        <v>14.4975238095238</v>
      </c>
      <c r="B38" s="12">
        <v>28.1</v>
      </c>
      <c r="C38" s="12">
        <v>35</v>
      </c>
      <c r="D38" s="12">
        <v>35</v>
      </c>
      <c r="E38" s="13">
        <v>300</v>
      </c>
      <c r="F38" s="12">
        <v>6.6</v>
      </c>
      <c r="G38" s="14"/>
      <c r="H38" s="14"/>
      <c r="I38" s="15"/>
    </row>
    <row r="39" spans="1:9">
      <c r="A39" s="11">
        <v>14.663809523809499</v>
      </c>
      <c r="B39" s="12">
        <v>27.9</v>
      </c>
      <c r="C39" s="12">
        <v>34.9</v>
      </c>
      <c r="D39" s="12">
        <v>34.9</v>
      </c>
      <c r="E39" s="13"/>
      <c r="F39" s="12"/>
      <c r="G39" s="14"/>
      <c r="H39" s="14"/>
      <c r="I39" s="15"/>
    </row>
    <row r="40" spans="1:9">
      <c r="A40" s="11">
        <v>14.8300952380952</v>
      </c>
      <c r="B40" s="12">
        <v>28.2</v>
      </c>
      <c r="C40" s="12">
        <v>34.700000000000003</v>
      </c>
      <c r="D40" s="12">
        <v>34.700000000000003</v>
      </c>
      <c r="E40" s="13"/>
      <c r="F40" s="12"/>
      <c r="G40" s="14"/>
      <c r="H40" s="14"/>
      <c r="I40" s="15"/>
    </row>
    <row r="41" spans="1:9">
      <c r="A41" s="11">
        <v>15</v>
      </c>
      <c r="B41" s="12">
        <v>27.9</v>
      </c>
      <c r="C41" s="12">
        <v>34.6</v>
      </c>
      <c r="D41" s="12">
        <v>34.700000000000003</v>
      </c>
      <c r="E41" s="13">
        <v>288</v>
      </c>
      <c r="F41" s="12">
        <v>2.9</v>
      </c>
      <c r="G41" s="14"/>
      <c r="H41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Figure1</vt:lpstr>
      <vt:lpstr>Figure2</vt:lpstr>
      <vt:lpstr>Figure3</vt:lpstr>
      <vt:lpstr>Figure4</vt:lpstr>
      <vt:lpstr>Figure5</vt:lpstr>
      <vt:lpstr>SupplementaryFigure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Smith</dc:creator>
  <cp:lastModifiedBy>Michael Smith</cp:lastModifiedBy>
  <dcterms:created xsi:type="dcterms:W3CDTF">2016-04-08T17:36:44Z</dcterms:created>
  <dcterms:modified xsi:type="dcterms:W3CDTF">2016-04-11T21:48:17Z</dcterms:modified>
</cp:coreProperties>
</file>