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D$\Budget Training\"/>
    </mc:Choice>
  </mc:AlternateContent>
  <xr:revisionPtr revIDLastSave="0" documentId="13_ncr:1_{A566FBAD-31B1-4833-ACAD-88FCF6C7EBB2}" xr6:coauthVersionLast="36" xr6:coauthVersionMax="36" xr10:uidLastSave="{00000000-0000-0000-0000-000000000000}"/>
  <bookViews>
    <workbookView xWindow="570" yWindow="600" windowWidth="22410" windowHeight="9000" xr2:uid="{00000000-000D-0000-FFFF-FFFF00000000}"/>
  </bookViews>
  <sheets>
    <sheet name="Sheet1" sheetId="1" r:id="rId1"/>
    <sheet name="Sheet2" sheetId="2" r:id="rId2"/>
    <sheet name="Sheet3" sheetId="3" r:id="rId3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4" i="1" l="1"/>
  <c r="G45" i="1"/>
  <c r="G48" i="1"/>
  <c r="G49" i="1"/>
  <c r="G50" i="1"/>
  <c r="G51" i="1"/>
  <c r="G53" i="1"/>
  <c r="G55" i="1"/>
  <c r="G57" i="1"/>
  <c r="G58" i="1"/>
  <c r="G60" i="1"/>
  <c r="E44" i="1"/>
  <c r="F44" i="1"/>
  <c r="F45" i="1"/>
  <c r="E48" i="1"/>
  <c r="F48" i="1"/>
  <c r="E49" i="1"/>
  <c r="F49" i="1"/>
  <c r="E50" i="1"/>
  <c r="F50" i="1"/>
  <c r="F51" i="1"/>
  <c r="E53" i="1"/>
  <c r="F53" i="1"/>
  <c r="F54" i="1"/>
  <c r="F55" i="1"/>
  <c r="E57" i="1"/>
  <c r="F57" i="1"/>
  <c r="F58" i="1"/>
  <c r="F60" i="1"/>
  <c r="E45" i="1"/>
  <c r="E51" i="1"/>
  <c r="E55" i="1"/>
  <c r="E58" i="1"/>
  <c r="E60" i="1"/>
  <c r="D45" i="1"/>
  <c r="D51" i="1"/>
  <c r="D55" i="1"/>
  <c r="D58" i="1"/>
  <c r="D60" i="1"/>
  <c r="C45" i="1"/>
  <c r="C51" i="1"/>
  <c r="C55" i="1"/>
  <c r="C58" i="1"/>
  <c r="C60" i="1"/>
  <c r="E54" i="1"/>
  <c r="E40" i="1"/>
  <c r="E36" i="1"/>
  <c r="E35" i="1"/>
  <c r="E31" i="1"/>
  <c r="E27" i="1"/>
  <c r="E26" i="1"/>
  <c r="E25" i="1"/>
  <c r="E21" i="1"/>
  <c r="E20" i="1"/>
  <c r="E19" i="1"/>
  <c r="E14" i="1"/>
  <c r="E13" i="1"/>
  <c r="E10" i="1"/>
  <c r="E7" i="1"/>
  <c r="E6" i="1"/>
  <c r="G7" i="1"/>
  <c r="G6" i="1"/>
  <c r="G10" i="1"/>
  <c r="G14" i="1"/>
  <c r="G13" i="1"/>
  <c r="G21" i="1"/>
  <c r="G20" i="1"/>
  <c r="G19" i="1"/>
  <c r="G27" i="1"/>
  <c r="G26" i="1"/>
  <c r="G25" i="1"/>
  <c r="G40" i="1"/>
  <c r="G54" i="1"/>
  <c r="G36" i="1"/>
  <c r="G35" i="1"/>
  <c r="G31" i="1"/>
  <c r="C8" i="1"/>
  <c r="C15" i="1"/>
  <c r="C11" i="1"/>
  <c r="C16" i="1"/>
  <c r="C22" i="1"/>
  <c r="C28" i="1"/>
  <c r="C32" i="1"/>
  <c r="C37" i="1"/>
  <c r="C41" i="1"/>
  <c r="C61" i="1"/>
  <c r="G32" i="1"/>
  <c r="G37" i="1"/>
  <c r="G41" i="1"/>
  <c r="G28" i="1"/>
  <c r="G22" i="1"/>
  <c r="F19" i="1"/>
  <c r="F20" i="1"/>
  <c r="F21" i="1"/>
  <c r="F22" i="1"/>
  <c r="F25" i="1"/>
  <c r="F26" i="1"/>
  <c r="F27" i="1"/>
  <c r="F28" i="1"/>
  <c r="F31" i="1"/>
  <c r="F32" i="1"/>
  <c r="F35" i="1"/>
  <c r="F36" i="1"/>
  <c r="F37" i="1"/>
  <c r="F40" i="1"/>
  <c r="F41" i="1"/>
  <c r="E22" i="1"/>
  <c r="E28" i="1"/>
  <c r="E32" i="1"/>
  <c r="E37" i="1"/>
  <c r="E41" i="1"/>
  <c r="D22" i="1"/>
  <c r="D28" i="1"/>
  <c r="D32" i="1"/>
  <c r="D37" i="1"/>
  <c r="D41" i="1"/>
  <c r="B54" i="1"/>
  <c r="B53" i="1"/>
  <c r="B26" i="1"/>
  <c r="B27" i="1"/>
  <c r="G15" i="1"/>
  <c r="G11" i="1"/>
  <c r="G8" i="1"/>
  <c r="G16" i="1"/>
  <c r="F13" i="1"/>
  <c r="F14" i="1"/>
  <c r="F15" i="1"/>
  <c r="F10" i="1"/>
  <c r="F11" i="1"/>
  <c r="F6" i="1"/>
  <c r="F7" i="1"/>
  <c r="F8" i="1"/>
  <c r="F16" i="1"/>
  <c r="E15" i="1"/>
  <c r="E11" i="1"/>
  <c r="E8" i="1"/>
  <c r="E16" i="1"/>
  <c r="D15" i="1"/>
  <c r="D11" i="1"/>
  <c r="D8" i="1"/>
  <c r="D16" i="1"/>
  <c r="B57" i="1"/>
  <c r="B50" i="1"/>
  <c r="B49" i="1"/>
  <c r="B48" i="1"/>
  <c r="B44" i="1"/>
  <c r="B40" i="1"/>
  <c r="B36" i="1"/>
  <c r="B35" i="1"/>
  <c r="B31" i="1"/>
  <c r="B25" i="1"/>
  <c r="B21" i="1"/>
  <c r="B20" i="1"/>
  <c r="B19" i="1"/>
  <c r="B14" i="1"/>
  <c r="B13" i="1"/>
  <c r="B10" i="1"/>
  <c r="B7" i="1"/>
  <c r="B6" i="1"/>
  <c r="F61" i="1"/>
  <c r="E61" i="1"/>
  <c r="G61" i="1"/>
  <c r="D61" i="1"/>
</calcChain>
</file>

<file path=xl/sharedStrings.xml><?xml version="1.0" encoding="utf-8"?>
<sst xmlns="http://schemas.openxmlformats.org/spreadsheetml/2006/main" count="112" uniqueCount="109">
  <si>
    <t>2019 Draft Budget</t>
  </si>
  <si>
    <t>2018 Actuals through July</t>
  </si>
  <si>
    <t xml:space="preserve">2019 Budget </t>
  </si>
  <si>
    <t xml:space="preserve">Assessment Income </t>
  </si>
  <si>
    <t xml:space="preserve">Residential Assessments </t>
  </si>
  <si>
    <t>Uncollected Owned Unit Assessments</t>
  </si>
  <si>
    <t>Special Assessments</t>
  </si>
  <si>
    <t>Garage &amp; Parking Assessments</t>
  </si>
  <si>
    <t xml:space="preserve">Total Assessment Income </t>
  </si>
  <si>
    <t>Gate &amp; Access Fees</t>
  </si>
  <si>
    <t>Key Fees</t>
  </si>
  <si>
    <t>Pool Fees</t>
  </si>
  <si>
    <t>Clubhouse Rental Income</t>
  </si>
  <si>
    <t xml:space="preserve">Collection Income </t>
  </si>
  <si>
    <t>Late fees &amp; Interest</t>
  </si>
  <si>
    <t xml:space="preserve">Total Collection income </t>
  </si>
  <si>
    <t>Other Income</t>
  </si>
  <si>
    <t>Compliance Fees</t>
  </si>
  <si>
    <t xml:space="preserve">Compliance Fines </t>
  </si>
  <si>
    <t>Vending Machine/ Laundry Income</t>
  </si>
  <si>
    <t xml:space="preserve">Miscellanous Income </t>
  </si>
  <si>
    <t>Total Other Income</t>
  </si>
  <si>
    <t xml:space="preserve">Total Operating Income </t>
  </si>
  <si>
    <t xml:space="preserve">EXPENSES </t>
  </si>
  <si>
    <t xml:space="preserve">Administrative </t>
  </si>
  <si>
    <t>General Administrative</t>
  </si>
  <si>
    <t xml:space="preserve">Bad Debt </t>
  </si>
  <si>
    <t>Board Support</t>
  </si>
  <si>
    <t>Coupon Cost</t>
  </si>
  <si>
    <t>Office Supplies</t>
  </si>
  <si>
    <t>Website Maintenance</t>
  </si>
  <si>
    <t>Other Administrative Services</t>
  </si>
  <si>
    <t>Total Administrative Expense</t>
  </si>
  <si>
    <t>Communications</t>
  </si>
  <si>
    <t xml:space="preserve">Printing &amp; Copies </t>
  </si>
  <si>
    <t xml:space="preserve">Postage </t>
  </si>
  <si>
    <t>Newsletter Services</t>
  </si>
  <si>
    <t xml:space="preserve">Total Communication </t>
  </si>
  <si>
    <t>Insurance</t>
  </si>
  <si>
    <t xml:space="preserve">General Liability Premium </t>
  </si>
  <si>
    <t>#'s based on first 7 mo. Of year w/ 15% increase</t>
  </si>
  <si>
    <t xml:space="preserve">Total Insurance </t>
  </si>
  <si>
    <t xml:space="preserve">Utilities </t>
  </si>
  <si>
    <t>Electric Service</t>
  </si>
  <si>
    <t>#'s based on first 7 mo. Of year w/ 3% increase</t>
  </si>
  <si>
    <t>Gas Service</t>
  </si>
  <si>
    <t>Water Service</t>
  </si>
  <si>
    <t>Sewer Service/ Repair</t>
  </si>
  <si>
    <t>Trash and Recycleing Service</t>
  </si>
  <si>
    <t>#'s based on first 7 mo. Of year w/ 5% increase</t>
  </si>
  <si>
    <t>Telephone Service</t>
  </si>
  <si>
    <t>Municipal Service Charges</t>
  </si>
  <si>
    <t xml:space="preserve">Total Utilities </t>
  </si>
  <si>
    <t xml:space="preserve">Landscaping </t>
  </si>
  <si>
    <t xml:space="preserve">Landscape Repair &amp; Maint. </t>
  </si>
  <si>
    <t xml:space="preserve">Tree Maintenance </t>
  </si>
  <si>
    <t xml:space="preserve">Total Landscaping </t>
  </si>
  <si>
    <t xml:space="preserve">Irrigation Repair &amp; Maint. </t>
  </si>
  <si>
    <t>Contracted Services</t>
  </si>
  <si>
    <t>Fire Provention &amp; Protection</t>
  </si>
  <si>
    <t>HVAC Services</t>
  </si>
  <si>
    <t>Janitorial Services</t>
  </si>
  <si>
    <t>Maintenance Services</t>
  </si>
  <si>
    <t>Pest Control</t>
  </si>
  <si>
    <t>Pool Management</t>
  </si>
  <si>
    <t>Safetey &amp; Security-Coutesy Patrol</t>
  </si>
  <si>
    <t>Snow Removal Contract</t>
  </si>
  <si>
    <t>Total Contracted Services</t>
  </si>
  <si>
    <t>Building Repair &amp; Maint.</t>
  </si>
  <si>
    <t>Clubhouse Reair &amp; Maint.</t>
  </si>
  <si>
    <t>Electrical Supplies/ Repair Maint.</t>
  </si>
  <si>
    <t>Garage Repair &amp; Maint.</t>
  </si>
  <si>
    <t>General Repair &amp; Maint.</t>
  </si>
  <si>
    <t>HVAC Supplies/ Repair &amp; Maint.</t>
  </si>
  <si>
    <t>Janitorial Supplies &amp; Maint.</t>
  </si>
  <si>
    <t>Lighting Supplies/Repair &amp; Maint.</t>
  </si>
  <si>
    <t>Painting Services &amp; Supplies</t>
  </si>
  <si>
    <t>Plumbing Supplies/ Repair &amp; Maint.</t>
  </si>
  <si>
    <t>Pool Supplies/ Repair &amp; Maint.</t>
  </si>
  <si>
    <t>Roof Repair &amp; Maintenance</t>
  </si>
  <si>
    <t>Siding/ Wood Repair &amp; Maint.</t>
  </si>
  <si>
    <t>Sidewalk/ Concrete Repair &amp; Maint.</t>
  </si>
  <si>
    <t>Vehicle Gas and Maint.</t>
  </si>
  <si>
    <t>Professional Services</t>
  </si>
  <si>
    <t xml:space="preserve">Audit &amp; Tax Services </t>
  </si>
  <si>
    <t>Consulting Services</t>
  </si>
  <si>
    <t>Legal Services</t>
  </si>
  <si>
    <t>Legal Services - Collections</t>
  </si>
  <si>
    <t xml:space="preserve">Management Fee </t>
  </si>
  <si>
    <t>Other Proffessional Services</t>
  </si>
  <si>
    <t>Total Professional Services</t>
  </si>
  <si>
    <t xml:space="preserve">Other Expenses </t>
  </si>
  <si>
    <t xml:space="preserve">Reserve Contribution Expense </t>
  </si>
  <si>
    <t xml:space="preserve">Total Other Expenses </t>
  </si>
  <si>
    <t xml:space="preserve">Total Operating Expenses </t>
  </si>
  <si>
    <t xml:space="preserve">Total Net Income </t>
  </si>
  <si>
    <t>5% increase</t>
  </si>
  <si>
    <t>2018 Projection</t>
  </si>
  <si>
    <t>Variance</t>
  </si>
  <si>
    <t>Work Code</t>
  </si>
  <si>
    <t>Work Type</t>
  </si>
  <si>
    <t>Grounds &amp; Landscaping - Contract</t>
  </si>
  <si>
    <t>Trash Assessment</t>
  </si>
  <si>
    <t>Community Events</t>
  </si>
  <si>
    <t>Federal Income Tax</t>
  </si>
  <si>
    <t>Taxes</t>
  </si>
  <si>
    <t>Property/ Real Estate Tax</t>
  </si>
  <si>
    <t>Candlelight</t>
  </si>
  <si>
    <t>Budget and Actual are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</si>
</sst>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0" xfId="0" applyBorder="1"/>
    <xf numFmtId="44" fontId="0" fillId="0" borderId="3" xfId="1" applyFont="1" applyBorder="1"/>
    <xf numFmtId="44" fontId="0" fillId="0" borderId="4" xfId="1" applyFont="1" applyBorder="1"/>
    <xf numFmtId="0" fontId="3" fillId="0" borderId="1" xfId="0" applyFont="1" applyBorder="1" applyAlignment="1">
      <alignment wrapText="1"/>
    </xf>
    <xf numFmtId="0" fontId="3" fillId="0" borderId="0" xfId="0" applyFont="1" applyBorder="1"/>
    <xf numFmtId="44" fontId="3" fillId="0" borderId="0" xfId="0" applyNumberFormat="1" applyFont="1" applyBorder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0" fontId="3" fillId="0" borderId="5" xfId="0" applyFont="1" applyBorder="1"/>
    <xf numFmtId="0" fontId="2" fillId="0" borderId="0" xfId="0" applyFont="1"/>
    <xf numFmtId="0" fontId="0" fillId="0" borderId="6" xfId="0" applyBorder="1"/>
    <xf numFmtId="164" fontId="3" fillId="0" borderId="4" xfId="0" applyNumberFormat="1" applyFont="1" applyBorder="1"/>
    <xf numFmtId="44" fontId="3" fillId="0" borderId="2" xfId="1" applyFont="1" applyBorder="1"/>
    <xf numFmtId="44" fontId="3" fillId="0" borderId="7" xfId="1" applyFont="1" applyBorder="1"/>
    <xf numFmtId="44" fontId="3" fillId="0" borderId="7" xfId="0" applyNumberFormat="1" applyFont="1" applyBorder="1"/>
    <xf numFmtId="44" fontId="3" fillId="0" borderId="9" xfId="0" applyNumberFormat="1" applyFont="1" applyBorder="1"/>
    <xf numFmtId="44" fontId="3" fillId="0" borderId="2" xfId="0" applyNumberFormat="1" applyFont="1" applyBorder="1"/>
    <xf numFmtId="44" fontId="3" fillId="0" borderId="10" xfId="0" applyNumberFormat="1" applyFont="1" applyBorder="1"/>
    <xf numFmtId="44" fontId="3" fillId="0" borderId="8" xfId="0" applyNumberFormat="1" applyFont="1" applyBorder="1"/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B74161-4232-4749-928A-C0AE9F344B0F}" name="Table1" displayName="Table1" ref="A1:B70" totalsRowShown="0">
  <autoFilter ref="A1:B70" xr:uid="{8CCC6B45-82D5-40C0-AB4C-F1CE6539750C}"/>
  <tableColumns count="2">
    <tableColumn id="1" xr3:uid="{8EFAEAFE-2348-4191-A6BB-C0BD19E2C94B}" name="Work Code"/>
    <tableColumn id="2" xr3:uid="{5F1392AB-2694-4AB6-A696-C922E681947F}" name="Work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topLeftCell="A34" workbookViewId="0">
      <selection activeCell="B4" sqref="B4"/>
    </sheetView>
  </sheetViews>
  <sheetFormatPr defaultRowHeight="15" x14ac:dyDescent="0.25"/>
  <cols>
    <col min="1" max="1" width="17.85546875" customWidth="1"/>
    <col min="2" max="2" width="31.7109375" customWidth="1"/>
    <col min="3" max="3" width="15.7109375" customWidth="1"/>
    <col min="4" max="6" width="13.7109375" customWidth="1"/>
    <col min="7" max="7" width="15" customWidth="1"/>
  </cols>
  <sheetData>
    <row r="1" spans="1:8" x14ac:dyDescent="0.25">
      <c r="A1" s="24" t="s">
        <v>107</v>
      </c>
      <c r="B1" s="24"/>
    </row>
    <row r="2" spans="1:8" x14ac:dyDescent="0.25">
      <c r="A2" s="24" t="s">
        <v>0</v>
      </c>
      <c r="B2" s="24"/>
    </row>
    <row r="3" spans="1:8" ht="15.75" thickBot="1" x14ac:dyDescent="0.3"/>
    <row r="4" spans="1:8" ht="15.75" thickBot="1" x14ac:dyDescent="0.3">
      <c r="B4" s="1"/>
      <c r="C4" s="2">
        <v>2018</v>
      </c>
      <c r="D4" s="3" t="s">
        <v>1</v>
      </c>
      <c r="E4" s="3" t="s">
        <v>97</v>
      </c>
      <c r="F4" s="3" t="s">
        <v>98</v>
      </c>
      <c r="G4" s="3" t="s">
        <v>2</v>
      </c>
    </row>
    <row r="5" spans="1:8" x14ac:dyDescent="0.25">
      <c r="A5" s="1" t="s">
        <v>3</v>
      </c>
      <c r="D5" s="4"/>
      <c r="E5" s="4"/>
      <c r="F5" s="4"/>
      <c r="G5" s="4"/>
    </row>
    <row r="6" spans="1:8" x14ac:dyDescent="0.25">
      <c r="A6">
        <v>4000</v>
      </c>
      <c r="B6" t="str">
        <f>VLOOKUP(A6,Table1[],2)</f>
        <v xml:space="preserve">Residential Assessments </v>
      </c>
      <c r="C6" s="5">
        <v>29250</v>
      </c>
      <c r="D6" s="6">
        <v>29250</v>
      </c>
      <c r="E6" s="16">
        <f>(D6/8)*12</f>
        <v>43875</v>
      </c>
      <c r="F6" s="6">
        <f>SUM(C6-E6)</f>
        <v>-14625</v>
      </c>
      <c r="G6" s="16">
        <f t="shared" ref="G6:G7" si="0">(D6/8)*12</f>
        <v>43875</v>
      </c>
      <c r="H6" s="14" t="s">
        <v>108</v>
      </c>
    </row>
    <row r="7" spans="1:8" ht="15.75" thickBot="1" x14ac:dyDescent="0.3">
      <c r="A7">
        <v>4105</v>
      </c>
      <c r="B7" t="str">
        <f>VLOOKUP(A7,Table1[],2)</f>
        <v>Trash Assessment</v>
      </c>
      <c r="C7" s="5">
        <v>17728</v>
      </c>
      <c r="D7" s="5">
        <v>17728</v>
      </c>
      <c r="E7" s="16">
        <f>(D7/8)*12</f>
        <v>26592</v>
      </c>
      <c r="F7" s="6">
        <f t="shared" ref="F7" si="1">SUM(C7-E7)</f>
        <v>-8864</v>
      </c>
      <c r="G7" s="16">
        <f t="shared" si="0"/>
        <v>26592</v>
      </c>
      <c r="H7" s="14" t="s">
        <v>108</v>
      </c>
    </row>
    <row r="8" spans="1:8" ht="15.75" thickBot="1" x14ac:dyDescent="0.3">
      <c r="B8" s="7" t="s">
        <v>8</v>
      </c>
      <c r="C8" s="17">
        <f>SUM(C6:C7)</f>
        <v>46978</v>
      </c>
      <c r="D8" s="17">
        <f>SUM(D6:D7)</f>
        <v>46978</v>
      </c>
      <c r="E8" s="17">
        <f>SUM(E6:E7)</f>
        <v>70467</v>
      </c>
      <c r="F8" s="17">
        <f>SUM(F6:F7)</f>
        <v>-23489</v>
      </c>
      <c r="G8" s="18">
        <f>SUM(G6:G7)</f>
        <v>70467</v>
      </c>
    </row>
    <row r="9" spans="1:8" x14ac:dyDescent="0.25">
      <c r="A9" s="1" t="s">
        <v>13</v>
      </c>
      <c r="B9" s="8"/>
      <c r="C9" s="8"/>
      <c r="D9" s="8"/>
      <c r="E9" s="8"/>
      <c r="F9" s="8"/>
      <c r="G9" s="9"/>
    </row>
    <row r="10" spans="1:8" ht="15.75" thickBot="1" x14ac:dyDescent="0.3">
      <c r="A10">
        <v>4710</v>
      </c>
      <c r="B10" t="str">
        <f>VLOOKUP(A10,Table1[],2)</f>
        <v>Late fees &amp; Interest</v>
      </c>
      <c r="C10" s="5">
        <v>0</v>
      </c>
      <c r="D10" s="5">
        <v>1024.72</v>
      </c>
      <c r="E10" s="16">
        <f>(D10/8)*12</f>
        <v>1537.08</v>
      </c>
      <c r="F10" s="6">
        <f>SUM(C10-E10)</f>
        <v>-1537.08</v>
      </c>
      <c r="G10" s="16">
        <f>(D10/8)*12</f>
        <v>1537.08</v>
      </c>
    </row>
    <row r="11" spans="1:8" ht="15.75" thickBot="1" x14ac:dyDescent="0.3">
      <c r="B11" s="2" t="s">
        <v>15</v>
      </c>
      <c r="C11" s="17">
        <f>SUM(C10)</f>
        <v>0</v>
      </c>
      <c r="D11" s="17">
        <f>SUM(D10)</f>
        <v>1024.72</v>
      </c>
      <c r="E11" s="17">
        <f t="shared" ref="E11" si="2">SUM(E10)</f>
        <v>1537.08</v>
      </c>
      <c r="F11" s="17">
        <f>SUM(F10)</f>
        <v>-1537.08</v>
      </c>
      <c r="G11" s="19">
        <f>SUM(G10)</f>
        <v>1537.08</v>
      </c>
    </row>
    <row r="12" spans="1:8" x14ac:dyDescent="0.25">
      <c r="A12" s="1" t="s">
        <v>16</v>
      </c>
      <c r="B12" s="8"/>
      <c r="C12" s="8"/>
      <c r="D12" s="8"/>
      <c r="E12" s="8"/>
      <c r="F12" s="8"/>
      <c r="G12" s="9"/>
    </row>
    <row r="13" spans="1:8" x14ac:dyDescent="0.25">
      <c r="A13" s="11">
        <v>4805</v>
      </c>
      <c r="B13" t="str">
        <f>VLOOKUP(A13,Table1[],2)</f>
        <v>Compliance Fees</v>
      </c>
      <c r="C13" s="5">
        <v>0</v>
      </c>
      <c r="D13" s="5">
        <v>25</v>
      </c>
      <c r="E13" s="16">
        <f t="shared" ref="E13:E14" si="3">(D13/8)*12</f>
        <v>37.5</v>
      </c>
      <c r="F13" s="6">
        <f t="shared" ref="F13:F14" si="4">SUM(C13-E13)</f>
        <v>-37.5</v>
      </c>
      <c r="G13" s="16">
        <f t="shared" ref="G13:G14" si="5">(D13/8)*12</f>
        <v>37.5</v>
      </c>
    </row>
    <row r="14" spans="1:8" ht="15.75" thickBot="1" x14ac:dyDescent="0.3">
      <c r="A14">
        <v>4810</v>
      </c>
      <c r="B14" t="str">
        <f>VLOOKUP(A14,Table1[],2)</f>
        <v xml:space="preserve">Compliance Fines </v>
      </c>
      <c r="C14" s="5">
        <v>0</v>
      </c>
      <c r="D14" s="5">
        <v>75</v>
      </c>
      <c r="E14" s="16">
        <f t="shared" si="3"/>
        <v>112.5</v>
      </c>
      <c r="F14" s="6">
        <f t="shared" si="4"/>
        <v>-112.5</v>
      </c>
      <c r="G14" s="16">
        <f t="shared" si="5"/>
        <v>112.5</v>
      </c>
    </row>
    <row r="15" spans="1:8" ht="15.75" thickBot="1" x14ac:dyDescent="0.3">
      <c r="B15" s="13" t="s">
        <v>21</v>
      </c>
      <c r="C15" s="21">
        <f>SUM(C13:C14)</f>
        <v>0</v>
      </c>
      <c r="D15" s="21">
        <f>SUM(D13:D14)</f>
        <v>100</v>
      </c>
      <c r="E15" s="21">
        <f>SUM(E13:E14)</f>
        <v>150</v>
      </c>
      <c r="F15" s="21">
        <f>SUM(F13:F14)</f>
        <v>-150</v>
      </c>
      <c r="G15" s="20">
        <f>SUM(G13:G14)</f>
        <v>150</v>
      </c>
    </row>
    <row r="16" spans="1:8" ht="15.75" thickBot="1" x14ac:dyDescent="0.3">
      <c r="B16" s="2" t="s">
        <v>22</v>
      </c>
      <c r="C16" s="21">
        <f>SUM(C15+C11+C8)</f>
        <v>46978</v>
      </c>
      <c r="D16" s="21">
        <f t="shared" ref="D16:G16" si="6">SUM(D15+D11+D8)</f>
        <v>48102.720000000001</v>
      </c>
      <c r="E16" s="21">
        <f t="shared" si="6"/>
        <v>72154.080000000002</v>
      </c>
      <c r="F16" s="21">
        <f t="shared" si="6"/>
        <v>-25176.080000000002</v>
      </c>
      <c r="G16" s="21">
        <f t="shared" si="6"/>
        <v>72154.080000000002</v>
      </c>
    </row>
    <row r="17" spans="1:8" x14ac:dyDescent="0.25">
      <c r="A17" s="1" t="s">
        <v>23</v>
      </c>
    </row>
    <row r="18" spans="1:8" x14ac:dyDescent="0.25">
      <c r="A18" s="1" t="s">
        <v>24</v>
      </c>
    </row>
    <row r="19" spans="1:8" x14ac:dyDescent="0.25">
      <c r="A19">
        <v>5090</v>
      </c>
      <c r="B19" t="str">
        <f>VLOOKUP(A19,Table1[],2)</f>
        <v>Office Supplies</v>
      </c>
      <c r="C19" s="5">
        <v>150</v>
      </c>
      <c r="D19" s="5">
        <v>111.32</v>
      </c>
      <c r="E19" s="16">
        <f t="shared" ref="E19:E21" si="7">(D19/8)*12</f>
        <v>166.98</v>
      </c>
      <c r="F19" s="6">
        <f t="shared" ref="F19:F21" si="8">SUM(C19-E19)</f>
        <v>-16.97999999999999</v>
      </c>
      <c r="G19" s="16">
        <f t="shared" ref="G19:G21" si="9">(D19/8)*12</f>
        <v>166.98</v>
      </c>
    </row>
    <row r="20" spans="1:8" x14ac:dyDescent="0.25">
      <c r="A20">
        <v>5115</v>
      </c>
      <c r="B20" t="str">
        <f>VLOOKUP(A20,Table1[],2)</f>
        <v>Website Maintenance</v>
      </c>
      <c r="C20" s="5">
        <v>567</v>
      </c>
      <c r="D20" s="5">
        <v>585</v>
      </c>
      <c r="E20" s="16">
        <f t="shared" si="7"/>
        <v>877.5</v>
      </c>
      <c r="F20" s="6">
        <f t="shared" si="8"/>
        <v>-310.5</v>
      </c>
      <c r="G20" s="16">
        <f t="shared" si="9"/>
        <v>877.5</v>
      </c>
    </row>
    <row r="21" spans="1:8" ht="15.75" thickBot="1" x14ac:dyDescent="0.3">
      <c r="A21">
        <v>5195</v>
      </c>
      <c r="B21" t="str">
        <f>VLOOKUP(A21,Table1[],2)</f>
        <v>Other Administrative Services</v>
      </c>
      <c r="C21" s="5">
        <v>400</v>
      </c>
      <c r="D21" s="5">
        <v>1072.9100000000001</v>
      </c>
      <c r="E21" s="16">
        <f t="shared" si="7"/>
        <v>1609.3650000000002</v>
      </c>
      <c r="F21" s="6">
        <f t="shared" si="8"/>
        <v>-1209.3650000000002</v>
      </c>
      <c r="G21" s="16">
        <f t="shared" si="9"/>
        <v>1609.3650000000002</v>
      </c>
    </row>
    <row r="22" spans="1:8" ht="15.75" thickBot="1" x14ac:dyDescent="0.3">
      <c r="B22" s="2" t="s">
        <v>32</v>
      </c>
      <c r="C22" s="21">
        <f>SUM(C19:C21)</f>
        <v>1117</v>
      </c>
      <c r="D22" s="21">
        <f>SUM(D19:D21)</f>
        <v>1769.23</v>
      </c>
      <c r="E22" s="21">
        <f>SUM(E19:E21)</f>
        <v>2653.8450000000003</v>
      </c>
      <c r="F22" s="21">
        <f>SUM(F19:F21)</f>
        <v>-1536.8450000000003</v>
      </c>
      <c r="G22" s="19">
        <f>SUM(G19:G21)</f>
        <v>2653.8450000000003</v>
      </c>
    </row>
    <row r="24" spans="1:8" x14ac:dyDescent="0.25">
      <c r="A24" s="1" t="s">
        <v>33</v>
      </c>
    </row>
    <row r="25" spans="1:8" x14ac:dyDescent="0.25">
      <c r="A25">
        <v>5200</v>
      </c>
      <c r="B25" t="str">
        <f>VLOOKUP(A25,Table1[],2)</f>
        <v>Community Events</v>
      </c>
      <c r="C25" s="5">
        <v>500</v>
      </c>
      <c r="D25" s="5">
        <v>0</v>
      </c>
      <c r="E25" s="16">
        <f t="shared" ref="E25:E27" si="10">(D25/8)*12</f>
        <v>0</v>
      </c>
      <c r="F25" s="6">
        <f t="shared" ref="F25:F27" si="11">SUM(C25-E25)</f>
        <v>500</v>
      </c>
      <c r="G25" s="16">
        <f t="shared" ref="G25:G27" si="12">(D25/8)*12</f>
        <v>0</v>
      </c>
    </row>
    <row r="26" spans="1:8" x14ac:dyDescent="0.25">
      <c r="A26">
        <v>5210</v>
      </c>
      <c r="B26" t="str">
        <f>VLOOKUP(A26,Table1[],2)</f>
        <v xml:space="preserve">Printing &amp; Copies </v>
      </c>
      <c r="C26" s="5">
        <v>800</v>
      </c>
      <c r="D26" s="5">
        <v>840.55</v>
      </c>
      <c r="E26" s="16">
        <f t="shared" si="10"/>
        <v>1260.8249999999998</v>
      </c>
      <c r="F26" s="6">
        <f t="shared" si="11"/>
        <v>-460.82499999999982</v>
      </c>
      <c r="G26" s="16">
        <f t="shared" si="12"/>
        <v>1260.8249999999998</v>
      </c>
    </row>
    <row r="27" spans="1:8" ht="15.75" thickBot="1" x14ac:dyDescent="0.3">
      <c r="A27">
        <v>5215</v>
      </c>
      <c r="B27" t="str">
        <f>VLOOKUP(A27,Table1[],2)</f>
        <v xml:space="preserve">Postage </v>
      </c>
      <c r="C27" s="5">
        <v>600</v>
      </c>
      <c r="D27" s="5">
        <v>456.53</v>
      </c>
      <c r="E27" s="16">
        <f t="shared" si="10"/>
        <v>684.79499999999996</v>
      </c>
      <c r="F27" s="6">
        <f t="shared" si="11"/>
        <v>-84.794999999999959</v>
      </c>
      <c r="G27" s="16">
        <f t="shared" si="12"/>
        <v>684.79499999999996</v>
      </c>
    </row>
    <row r="28" spans="1:8" ht="15.75" thickBot="1" x14ac:dyDescent="0.3">
      <c r="B28" s="2" t="s">
        <v>37</v>
      </c>
      <c r="C28" s="21">
        <f>SUM(C25:C27)</f>
        <v>1900</v>
      </c>
      <c r="D28" s="21">
        <f t="shared" ref="D28:G28" si="13">SUM(D25:D27)</f>
        <v>1297.08</v>
      </c>
      <c r="E28" s="21">
        <f t="shared" si="13"/>
        <v>1945.62</v>
      </c>
      <c r="F28" s="21">
        <f>SUM(F25:F27)</f>
        <v>-45.619999999999777</v>
      </c>
      <c r="G28" s="23">
        <f t="shared" si="13"/>
        <v>1945.62</v>
      </c>
    </row>
    <row r="30" spans="1:8" x14ac:dyDescent="0.25">
      <c r="A30" s="1" t="s">
        <v>38</v>
      </c>
    </row>
    <row r="31" spans="1:8" ht="15.75" thickBot="1" x14ac:dyDescent="0.3">
      <c r="A31">
        <v>5445</v>
      </c>
      <c r="B31" t="str">
        <f>VLOOKUP(A31,Table1[],2)</f>
        <v xml:space="preserve">General Liability Premium </v>
      </c>
      <c r="C31" s="5">
        <v>3150</v>
      </c>
      <c r="D31" s="5">
        <v>1638.93</v>
      </c>
      <c r="E31" s="16">
        <f>(D31/8)*12</f>
        <v>2458.395</v>
      </c>
      <c r="F31" s="6">
        <f>SUM(C31-E31)</f>
        <v>691.60500000000002</v>
      </c>
      <c r="G31" s="16">
        <f>((D31/8)*12)*1.15</f>
        <v>2827.1542499999996</v>
      </c>
      <c r="H31" s="14" t="s">
        <v>40</v>
      </c>
    </row>
    <row r="32" spans="1:8" ht="15.75" thickBot="1" x14ac:dyDescent="0.3">
      <c r="B32" s="2" t="s">
        <v>41</v>
      </c>
      <c r="C32" s="21">
        <f>SUM(C31)</f>
        <v>3150</v>
      </c>
      <c r="D32" s="21">
        <f t="shared" ref="D32:E32" si="14">SUM(D31)</f>
        <v>1638.93</v>
      </c>
      <c r="E32" s="21">
        <f t="shared" si="14"/>
        <v>2458.395</v>
      </c>
      <c r="F32" s="21">
        <f>SUM(F31)</f>
        <v>691.60500000000002</v>
      </c>
      <c r="G32" s="19">
        <f t="shared" ref="G32" si="15">SUM(G31)</f>
        <v>2827.1542499999996</v>
      </c>
    </row>
    <row r="34" spans="1:8" x14ac:dyDescent="0.25">
      <c r="A34" s="1" t="s">
        <v>42</v>
      </c>
    </row>
    <row r="35" spans="1:8" x14ac:dyDescent="0.25">
      <c r="A35">
        <v>6000</v>
      </c>
      <c r="B35" t="str">
        <f>VLOOKUP(A35,Table1[],2)</f>
        <v>Electric Service</v>
      </c>
      <c r="C35" s="5">
        <v>600</v>
      </c>
      <c r="D35" s="5">
        <v>220.4</v>
      </c>
      <c r="E35" s="16">
        <f t="shared" ref="E35:E36" si="16">(D35/8)*12</f>
        <v>330.6</v>
      </c>
      <c r="F35" s="6">
        <f t="shared" ref="F35:F36" si="17">SUM(C35-E35)</f>
        <v>269.39999999999998</v>
      </c>
      <c r="G35" s="16">
        <f>((D35/8)*12)*1.03</f>
        <v>340.51800000000003</v>
      </c>
      <c r="H35" s="14" t="s">
        <v>44</v>
      </c>
    </row>
    <row r="36" spans="1:8" ht="15.75" thickBot="1" x14ac:dyDescent="0.3">
      <c r="A36">
        <v>6035</v>
      </c>
      <c r="B36" t="str">
        <f>VLOOKUP(A36,Table1[],2)</f>
        <v>Trash and Recycleing Service</v>
      </c>
      <c r="C36" s="5">
        <v>17728</v>
      </c>
      <c r="D36" s="5">
        <v>11941.34</v>
      </c>
      <c r="E36" s="16">
        <f t="shared" si="16"/>
        <v>17912.010000000002</v>
      </c>
      <c r="F36" s="6">
        <f t="shared" si="17"/>
        <v>-184.01000000000204</v>
      </c>
      <c r="G36" s="16">
        <f>((D36/8)*12)*1.05</f>
        <v>18807.610500000003</v>
      </c>
      <c r="H36" s="14" t="s">
        <v>49</v>
      </c>
    </row>
    <row r="37" spans="1:8" ht="15.75" thickBot="1" x14ac:dyDescent="0.3">
      <c r="B37" s="2" t="s">
        <v>52</v>
      </c>
      <c r="C37" s="21">
        <f>SUM(C35:C36)</f>
        <v>18328</v>
      </c>
      <c r="D37" s="21">
        <f>SUM(D35:D36)</f>
        <v>12161.74</v>
      </c>
      <c r="E37" s="21">
        <f>SUM(E35:E36)</f>
        <v>18242.61</v>
      </c>
      <c r="F37" s="21">
        <f>SUM(F35:F36)</f>
        <v>85.38999999999794</v>
      </c>
      <c r="G37" s="19">
        <f>SUM(G35:G36)</f>
        <v>19148.128500000003</v>
      </c>
    </row>
    <row r="39" spans="1:8" x14ac:dyDescent="0.25">
      <c r="A39" s="1" t="s">
        <v>53</v>
      </c>
      <c r="G39" s="15"/>
    </row>
    <row r="40" spans="1:8" ht="15.75" thickBot="1" x14ac:dyDescent="0.3">
      <c r="A40">
        <v>6160</v>
      </c>
      <c r="B40" t="str">
        <f>VLOOKUP(A40,Table1[],2)</f>
        <v xml:space="preserve">Tree Maintenance </v>
      </c>
      <c r="C40" s="5">
        <v>1875</v>
      </c>
      <c r="D40" s="5">
        <v>1250</v>
      </c>
      <c r="E40" s="16">
        <f>(D40/8)*12</f>
        <v>1875</v>
      </c>
      <c r="F40" s="6">
        <f t="shared" ref="F40" si="18">SUM(C40-E40)</f>
        <v>0</v>
      </c>
      <c r="G40" s="16">
        <f>(D40/8)*12</f>
        <v>1875</v>
      </c>
    </row>
    <row r="41" spans="1:8" ht="15.75" thickBot="1" x14ac:dyDescent="0.3">
      <c r="B41" s="2" t="s">
        <v>56</v>
      </c>
      <c r="C41" s="21">
        <f>SUM(C40:C40)</f>
        <v>1875</v>
      </c>
      <c r="D41" s="21">
        <f>SUM(D40:D40)</f>
        <v>1250</v>
      </c>
      <c r="E41" s="21">
        <f>SUM(E40:E40)</f>
        <v>1875</v>
      </c>
      <c r="F41" s="21">
        <f>SUM(F40:F40)</f>
        <v>0</v>
      </c>
      <c r="G41" s="19">
        <f>SUM(G40:G40)</f>
        <v>1875</v>
      </c>
    </row>
    <row r="43" spans="1:8" x14ac:dyDescent="0.25">
      <c r="A43" s="1" t="s">
        <v>58</v>
      </c>
    </row>
    <row r="44" spans="1:8" ht="15.75" thickBot="1" x14ac:dyDescent="0.3">
      <c r="A44">
        <v>6100</v>
      </c>
      <c r="B44" t="str">
        <f>VLOOKUP(A44,Table1[],2)</f>
        <v>Grounds &amp; Landscaping - Contract</v>
      </c>
      <c r="C44" s="5">
        <v>6060</v>
      </c>
      <c r="D44" s="5">
        <v>5750</v>
      </c>
      <c r="E44" s="16">
        <f>(D44/8)*12</f>
        <v>8625</v>
      </c>
      <c r="F44" s="6">
        <f t="shared" ref="F44" si="19">SUM(C44-E44)</f>
        <v>-2565</v>
      </c>
      <c r="G44" s="16">
        <f>(D44/8)*12</f>
        <v>8625</v>
      </c>
    </row>
    <row r="45" spans="1:8" ht="15.75" thickBot="1" x14ac:dyDescent="0.3">
      <c r="B45" s="2" t="s">
        <v>67</v>
      </c>
      <c r="C45" s="21">
        <f>SUM(C44:C44)</f>
        <v>6060</v>
      </c>
      <c r="D45" s="21">
        <f>SUM(D44:D44)</f>
        <v>5750</v>
      </c>
      <c r="E45" s="21">
        <f>SUM(E44:E44)</f>
        <v>8625</v>
      </c>
      <c r="F45" s="21">
        <f>SUM(F44:F44)</f>
        <v>-2565</v>
      </c>
      <c r="G45" s="19">
        <f>SUM(G44:G44)</f>
        <v>8625</v>
      </c>
    </row>
    <row r="47" spans="1:8" x14ac:dyDescent="0.25">
      <c r="A47" s="1" t="s">
        <v>83</v>
      </c>
    </row>
    <row r="48" spans="1:8" x14ac:dyDescent="0.25">
      <c r="A48">
        <v>7020</v>
      </c>
      <c r="B48" t="str">
        <f>VLOOKUP(A48,Table1[],2)</f>
        <v>Legal Services</v>
      </c>
      <c r="C48" s="5">
        <v>1000</v>
      </c>
      <c r="D48" s="5">
        <v>4857.9399999999996</v>
      </c>
      <c r="E48" s="16">
        <f t="shared" ref="E48:E50" si="20">(D48/8)*12</f>
        <v>7286.91</v>
      </c>
      <c r="F48" s="6">
        <f t="shared" ref="F48:F50" si="21">SUM(C48-E48)</f>
        <v>-6286.91</v>
      </c>
      <c r="G48" s="16">
        <f t="shared" ref="G48:G49" si="22">(D48/8)*12</f>
        <v>7286.91</v>
      </c>
    </row>
    <row r="49" spans="1:8" x14ac:dyDescent="0.25">
      <c r="A49">
        <v>7025</v>
      </c>
      <c r="B49" t="str">
        <f>VLOOKUP(A49,Table1[],2)</f>
        <v>Legal Services - Collections</v>
      </c>
      <c r="C49" s="5">
        <v>1000</v>
      </c>
      <c r="D49" s="5">
        <v>4857.9399999999996</v>
      </c>
      <c r="E49" s="16">
        <f t="shared" si="20"/>
        <v>7286.91</v>
      </c>
      <c r="F49" s="6">
        <f t="shared" si="21"/>
        <v>-6286.91</v>
      </c>
      <c r="G49" s="16">
        <f t="shared" si="22"/>
        <v>7286.91</v>
      </c>
    </row>
    <row r="50" spans="1:8" ht="15.75" thickBot="1" x14ac:dyDescent="0.3">
      <c r="A50">
        <v>7040</v>
      </c>
      <c r="B50" t="str">
        <f>VLOOKUP(A50,Table1[],2)</f>
        <v xml:space="preserve">Management Fee </v>
      </c>
      <c r="C50" s="5">
        <v>9600</v>
      </c>
      <c r="D50" s="5">
        <v>6800</v>
      </c>
      <c r="E50" s="16">
        <f t="shared" si="20"/>
        <v>10200</v>
      </c>
      <c r="F50" s="6">
        <f t="shared" si="21"/>
        <v>-600</v>
      </c>
      <c r="G50" s="16">
        <f>((D50/8)*12)*1.05</f>
        <v>10710</v>
      </c>
      <c r="H50" s="14" t="s">
        <v>96</v>
      </c>
    </row>
    <row r="51" spans="1:8" ht="15.75" thickBot="1" x14ac:dyDescent="0.3">
      <c r="B51" s="2" t="s">
        <v>90</v>
      </c>
      <c r="C51" s="21">
        <f>SUM(C48:C50)</f>
        <v>11600</v>
      </c>
      <c r="D51" s="21">
        <f>SUM(D48:D50)</f>
        <v>16515.879999999997</v>
      </c>
      <c r="E51" s="21">
        <f>SUM(E48:E50)</f>
        <v>24773.82</v>
      </c>
      <c r="F51" s="21">
        <f>SUM(F48:F50)</f>
        <v>-13173.82</v>
      </c>
      <c r="G51" s="19">
        <f>SUM(G48:G50)</f>
        <v>25283.82</v>
      </c>
    </row>
    <row r="52" spans="1:8" x14ac:dyDescent="0.25">
      <c r="A52" s="1" t="s">
        <v>105</v>
      </c>
    </row>
    <row r="53" spans="1:8" x14ac:dyDescent="0.25">
      <c r="A53">
        <v>9000</v>
      </c>
      <c r="B53" t="str">
        <f>VLOOKUP(A53,Table1[],2)</f>
        <v>Federal Income Tax</v>
      </c>
      <c r="C53" s="5">
        <v>0</v>
      </c>
      <c r="D53" s="5">
        <v>375</v>
      </c>
      <c r="E53" s="16">
        <f t="shared" ref="E53:E54" si="23">(D53/8)*12</f>
        <v>562.5</v>
      </c>
      <c r="F53" s="6">
        <f t="shared" ref="F53:F54" si="24">SUM(C53-E53)</f>
        <v>-562.5</v>
      </c>
      <c r="G53" s="16">
        <f t="shared" ref="G53:G54" si="25">(D53/8)*12</f>
        <v>562.5</v>
      </c>
    </row>
    <row r="54" spans="1:8" ht="15.75" thickBot="1" x14ac:dyDescent="0.3">
      <c r="A54">
        <v>9015</v>
      </c>
      <c r="B54" t="str">
        <f>VLOOKUP(A54,Table1[],2)</f>
        <v>Property/ Real Estate Tax</v>
      </c>
      <c r="C54" s="5">
        <v>92</v>
      </c>
      <c r="D54" s="5">
        <v>0</v>
      </c>
      <c r="E54" s="16">
        <f t="shared" si="23"/>
        <v>0</v>
      </c>
      <c r="F54" s="6">
        <f t="shared" si="24"/>
        <v>92</v>
      </c>
      <c r="G54" s="16">
        <f t="shared" si="25"/>
        <v>0</v>
      </c>
    </row>
    <row r="55" spans="1:8" ht="15.75" thickBot="1" x14ac:dyDescent="0.3">
      <c r="B55" s="2" t="s">
        <v>90</v>
      </c>
      <c r="C55" s="21">
        <f>SUM(C53:C54)</f>
        <v>92</v>
      </c>
      <c r="D55" s="21">
        <f>SUM(D53:D54)</f>
        <v>375</v>
      </c>
      <c r="E55" s="21">
        <f>SUM(E53:E54)</f>
        <v>562.5</v>
      </c>
      <c r="F55" s="21">
        <f>SUM(F53:F54)</f>
        <v>-470.5</v>
      </c>
      <c r="G55" s="19">
        <f>SUM(G53:G54)</f>
        <v>562.5</v>
      </c>
    </row>
    <row r="56" spans="1:8" x14ac:dyDescent="0.25">
      <c r="A56" s="1" t="s">
        <v>91</v>
      </c>
    </row>
    <row r="57" spans="1:8" ht="15.75" thickBot="1" x14ac:dyDescent="0.3">
      <c r="A57">
        <v>9105</v>
      </c>
      <c r="B57" t="str">
        <f>VLOOKUP(A57,Table1[],2)</f>
        <v xml:space="preserve">Reserve Contribution Expense </v>
      </c>
      <c r="C57" s="5">
        <v>3356</v>
      </c>
      <c r="D57" s="5">
        <v>3356</v>
      </c>
      <c r="E57" s="16">
        <f>(D57/8)*12</f>
        <v>5034</v>
      </c>
      <c r="F57" s="6">
        <f>SUM(C57-E57)</f>
        <v>-1678</v>
      </c>
      <c r="G57" s="16">
        <f>(D57/8)*12</f>
        <v>5034</v>
      </c>
      <c r="H57" s="14" t="s">
        <v>108</v>
      </c>
    </row>
    <row r="58" spans="1:8" ht="15.75" thickBot="1" x14ac:dyDescent="0.3">
      <c r="B58" s="2" t="s">
        <v>93</v>
      </c>
      <c r="C58" s="21">
        <f t="shared" ref="C58:E58" si="26">SUM(C57)</f>
        <v>3356</v>
      </c>
      <c r="D58" s="21">
        <f t="shared" si="26"/>
        <v>3356</v>
      </c>
      <c r="E58" s="21">
        <f t="shared" si="26"/>
        <v>5034</v>
      </c>
      <c r="F58" s="21">
        <f>SUM(F57)</f>
        <v>-1678</v>
      </c>
      <c r="G58" s="19">
        <f t="shared" ref="G58" si="27">SUM(G57)</f>
        <v>5034</v>
      </c>
    </row>
    <row r="59" spans="1:8" ht="15.75" thickBot="1" x14ac:dyDescent="0.3"/>
    <row r="60" spans="1:8" ht="15.75" thickBot="1" x14ac:dyDescent="0.3">
      <c r="B60" s="2" t="s">
        <v>94</v>
      </c>
      <c r="C60" s="22">
        <f>SUM(C58+C51+C45+C41+C37+C32+C28+C22+C55)</f>
        <v>47478</v>
      </c>
      <c r="D60" s="22">
        <f t="shared" ref="D60:G60" si="28">SUM(D58+D51+D45+D41+D37+D32+D28+D22+D55)</f>
        <v>44113.86</v>
      </c>
      <c r="E60" s="22">
        <f t="shared" si="28"/>
        <v>66170.789999999994</v>
      </c>
      <c r="F60" s="22">
        <f t="shared" si="28"/>
        <v>-18692.79</v>
      </c>
      <c r="G60" s="22">
        <f t="shared" si="28"/>
        <v>67955.067750000002</v>
      </c>
    </row>
    <row r="61" spans="1:8" ht="15.75" thickBot="1" x14ac:dyDescent="0.3">
      <c r="B61" s="2" t="s">
        <v>95</v>
      </c>
      <c r="C61" s="21">
        <f>SUM(C16-C60)</f>
        <v>-500</v>
      </c>
      <c r="D61" s="21">
        <f>SUM(D16-D60)</f>
        <v>3988.8600000000006</v>
      </c>
      <c r="E61" s="21">
        <f>SUM(E16-E60)</f>
        <v>5983.2900000000081</v>
      </c>
      <c r="F61" s="21">
        <f>SUM(F16-F60)</f>
        <v>-6483.2900000000009</v>
      </c>
      <c r="G61" s="23">
        <f>SUM(G16-G60)</f>
        <v>4199.0122499999998</v>
      </c>
    </row>
  </sheetData>
  <mergeCells count="2">
    <mergeCell ref="A1:B1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0"/>
  <sheetViews>
    <sheetView workbookViewId="0">
      <selection activeCell="C28" sqref="C28"/>
    </sheetView>
  </sheetViews>
  <sheetFormatPr defaultRowHeight="15" x14ac:dyDescent="0.25"/>
  <cols>
    <col min="1" max="1" width="13.140625" bestFit="1" customWidth="1"/>
    <col min="2" max="2" width="35.28515625" bestFit="1" customWidth="1"/>
  </cols>
  <sheetData>
    <row r="1" spans="1:2" x14ac:dyDescent="0.25">
      <c r="A1" t="s">
        <v>99</v>
      </c>
      <c r="B1" t="s">
        <v>100</v>
      </c>
    </row>
    <row r="2" spans="1:2" x14ac:dyDescent="0.25">
      <c r="A2">
        <v>4000</v>
      </c>
      <c r="B2" t="s">
        <v>4</v>
      </c>
    </row>
    <row r="3" spans="1:2" x14ac:dyDescent="0.25">
      <c r="A3">
        <v>4001</v>
      </c>
      <c r="B3" t="s">
        <v>5</v>
      </c>
    </row>
    <row r="4" spans="1:2" x14ac:dyDescent="0.25">
      <c r="A4">
        <v>4030</v>
      </c>
      <c r="B4" t="s">
        <v>6</v>
      </c>
    </row>
    <row r="5" spans="1:2" x14ac:dyDescent="0.25">
      <c r="A5">
        <v>4075</v>
      </c>
      <c r="B5" t="s">
        <v>7</v>
      </c>
    </row>
    <row r="6" spans="1:2" x14ac:dyDescent="0.25">
      <c r="A6">
        <v>4105</v>
      </c>
      <c r="B6" t="s">
        <v>102</v>
      </c>
    </row>
    <row r="7" spans="1:2" x14ac:dyDescent="0.25">
      <c r="A7">
        <v>4220</v>
      </c>
      <c r="B7" t="s">
        <v>9</v>
      </c>
    </row>
    <row r="8" spans="1:2" x14ac:dyDescent="0.25">
      <c r="A8">
        <v>4225</v>
      </c>
      <c r="B8" t="s">
        <v>10</v>
      </c>
    </row>
    <row r="9" spans="1:2" x14ac:dyDescent="0.25">
      <c r="A9">
        <v>4250</v>
      </c>
      <c r="B9" t="s">
        <v>11</v>
      </c>
    </row>
    <row r="10" spans="1:2" x14ac:dyDescent="0.25">
      <c r="A10">
        <v>4400</v>
      </c>
      <c r="B10" s="10" t="s">
        <v>12</v>
      </c>
    </row>
    <row r="11" spans="1:2" x14ac:dyDescent="0.25">
      <c r="A11">
        <v>4710</v>
      </c>
      <c r="B11" s="10" t="s">
        <v>14</v>
      </c>
    </row>
    <row r="12" spans="1:2" x14ac:dyDescent="0.25">
      <c r="A12" s="11">
        <v>4805</v>
      </c>
      <c r="B12" s="10" t="s">
        <v>17</v>
      </c>
    </row>
    <row r="13" spans="1:2" x14ac:dyDescent="0.25">
      <c r="A13">
        <v>4810</v>
      </c>
      <c r="B13" s="10" t="s">
        <v>18</v>
      </c>
    </row>
    <row r="14" spans="1:2" x14ac:dyDescent="0.25">
      <c r="A14">
        <v>4830</v>
      </c>
      <c r="B14" s="12" t="s">
        <v>19</v>
      </c>
    </row>
    <row r="15" spans="1:2" x14ac:dyDescent="0.25">
      <c r="A15">
        <v>4835</v>
      </c>
      <c r="B15" s="10" t="s">
        <v>20</v>
      </c>
    </row>
    <row r="16" spans="1:2" x14ac:dyDescent="0.25">
      <c r="A16">
        <v>5000</v>
      </c>
      <c r="B16" t="s">
        <v>25</v>
      </c>
    </row>
    <row r="17" spans="1:2" x14ac:dyDescent="0.25">
      <c r="A17">
        <v>5010</v>
      </c>
      <c r="B17" t="s">
        <v>26</v>
      </c>
    </row>
    <row r="18" spans="1:2" x14ac:dyDescent="0.25">
      <c r="A18">
        <v>5020</v>
      </c>
      <c r="B18" t="s">
        <v>27</v>
      </c>
    </row>
    <row r="19" spans="1:2" x14ac:dyDescent="0.25">
      <c r="A19">
        <v>5030</v>
      </c>
      <c r="B19" t="s">
        <v>28</v>
      </c>
    </row>
    <row r="20" spans="1:2" x14ac:dyDescent="0.25">
      <c r="A20">
        <v>5090</v>
      </c>
      <c r="B20" t="s">
        <v>29</v>
      </c>
    </row>
    <row r="21" spans="1:2" x14ac:dyDescent="0.25">
      <c r="A21">
        <v>5115</v>
      </c>
      <c r="B21" t="s">
        <v>30</v>
      </c>
    </row>
    <row r="22" spans="1:2" x14ac:dyDescent="0.25">
      <c r="A22">
        <v>5195</v>
      </c>
      <c r="B22" t="s">
        <v>31</v>
      </c>
    </row>
    <row r="23" spans="1:2" x14ac:dyDescent="0.25">
      <c r="A23">
        <v>5200</v>
      </c>
      <c r="B23" t="s">
        <v>103</v>
      </c>
    </row>
    <row r="24" spans="1:2" x14ac:dyDescent="0.25">
      <c r="A24">
        <v>5210</v>
      </c>
      <c r="B24" t="s">
        <v>34</v>
      </c>
    </row>
    <row r="25" spans="1:2" x14ac:dyDescent="0.25">
      <c r="A25">
        <v>5215</v>
      </c>
      <c r="B25" t="s">
        <v>35</v>
      </c>
    </row>
    <row r="26" spans="1:2" x14ac:dyDescent="0.25">
      <c r="A26">
        <v>5225</v>
      </c>
      <c r="B26" t="s">
        <v>36</v>
      </c>
    </row>
    <row r="27" spans="1:2" x14ac:dyDescent="0.25">
      <c r="A27">
        <v>5445</v>
      </c>
      <c r="B27" t="s">
        <v>39</v>
      </c>
    </row>
    <row r="28" spans="1:2" x14ac:dyDescent="0.25">
      <c r="A28">
        <v>6000</v>
      </c>
      <c r="B28" t="s">
        <v>43</v>
      </c>
    </row>
    <row r="29" spans="1:2" x14ac:dyDescent="0.25">
      <c r="A29">
        <v>6005</v>
      </c>
      <c r="B29" t="s">
        <v>45</v>
      </c>
    </row>
    <row r="30" spans="1:2" x14ac:dyDescent="0.25">
      <c r="A30">
        <v>6025</v>
      </c>
      <c r="B30" t="s">
        <v>46</v>
      </c>
    </row>
    <row r="31" spans="1:2" x14ac:dyDescent="0.25">
      <c r="A31">
        <v>6030</v>
      </c>
      <c r="B31" t="s">
        <v>47</v>
      </c>
    </row>
    <row r="32" spans="1:2" x14ac:dyDescent="0.25">
      <c r="A32">
        <v>6035</v>
      </c>
      <c r="B32" t="s">
        <v>48</v>
      </c>
    </row>
    <row r="33" spans="1:2" x14ac:dyDescent="0.25">
      <c r="A33">
        <v>6050</v>
      </c>
      <c r="B33" t="s">
        <v>50</v>
      </c>
    </row>
    <row r="34" spans="1:2" x14ac:dyDescent="0.25">
      <c r="A34">
        <v>6065</v>
      </c>
      <c r="B34" t="s">
        <v>51</v>
      </c>
    </row>
    <row r="35" spans="1:2" x14ac:dyDescent="0.25">
      <c r="A35">
        <v>6100</v>
      </c>
      <c r="B35" t="s">
        <v>101</v>
      </c>
    </row>
    <row r="36" spans="1:2" x14ac:dyDescent="0.25">
      <c r="A36">
        <v>6110</v>
      </c>
      <c r="B36" t="s">
        <v>54</v>
      </c>
    </row>
    <row r="37" spans="1:2" x14ac:dyDescent="0.25">
      <c r="A37">
        <v>6160</v>
      </c>
      <c r="B37" t="s">
        <v>55</v>
      </c>
    </row>
    <row r="38" spans="1:2" x14ac:dyDescent="0.25">
      <c r="A38">
        <v>6200</v>
      </c>
      <c r="B38" t="s">
        <v>57</v>
      </c>
    </row>
    <row r="39" spans="1:2" x14ac:dyDescent="0.25">
      <c r="A39">
        <v>6414</v>
      </c>
      <c r="B39" t="s">
        <v>59</v>
      </c>
    </row>
    <row r="40" spans="1:2" x14ac:dyDescent="0.25">
      <c r="A40">
        <v>6424</v>
      </c>
      <c r="B40" t="s">
        <v>60</v>
      </c>
    </row>
    <row r="41" spans="1:2" x14ac:dyDescent="0.25">
      <c r="A41">
        <v>6430</v>
      </c>
      <c r="B41" t="s">
        <v>61</v>
      </c>
    </row>
    <row r="42" spans="1:2" x14ac:dyDescent="0.25">
      <c r="A42">
        <v>6432</v>
      </c>
      <c r="B42" t="s">
        <v>62</v>
      </c>
    </row>
    <row r="43" spans="1:2" x14ac:dyDescent="0.25">
      <c r="A43">
        <v>6434</v>
      </c>
      <c r="B43" t="s">
        <v>63</v>
      </c>
    </row>
    <row r="44" spans="1:2" x14ac:dyDescent="0.25">
      <c r="A44">
        <v>6438</v>
      </c>
      <c r="B44" t="s">
        <v>64</v>
      </c>
    </row>
    <row r="45" spans="1:2" x14ac:dyDescent="0.25">
      <c r="A45">
        <v>6440</v>
      </c>
      <c r="B45" t="s">
        <v>65</v>
      </c>
    </row>
    <row r="46" spans="1:2" x14ac:dyDescent="0.25">
      <c r="A46">
        <v>6442</v>
      </c>
      <c r="B46" t="s">
        <v>66</v>
      </c>
    </row>
    <row r="47" spans="1:2" x14ac:dyDescent="0.25">
      <c r="A47">
        <v>6515</v>
      </c>
      <c r="B47" t="s">
        <v>68</v>
      </c>
    </row>
    <row r="48" spans="1:2" x14ac:dyDescent="0.25">
      <c r="A48">
        <v>6525</v>
      </c>
      <c r="B48" t="s">
        <v>69</v>
      </c>
    </row>
    <row r="49" spans="1:2" x14ac:dyDescent="0.25">
      <c r="A49">
        <v>6545</v>
      </c>
      <c r="B49" t="s">
        <v>70</v>
      </c>
    </row>
    <row r="50" spans="1:2" x14ac:dyDescent="0.25">
      <c r="A50">
        <v>6590</v>
      </c>
      <c r="B50" t="s">
        <v>71</v>
      </c>
    </row>
    <row r="51" spans="1:2" x14ac:dyDescent="0.25">
      <c r="A51">
        <v>6600</v>
      </c>
      <c r="B51" t="s">
        <v>72</v>
      </c>
    </row>
    <row r="52" spans="1:2" x14ac:dyDescent="0.25">
      <c r="A52">
        <v>6625</v>
      </c>
      <c r="B52" t="s">
        <v>73</v>
      </c>
    </row>
    <row r="53" spans="1:2" x14ac:dyDescent="0.25">
      <c r="A53">
        <v>6635</v>
      </c>
      <c r="B53" t="s">
        <v>74</v>
      </c>
    </row>
    <row r="54" spans="1:2" x14ac:dyDescent="0.25">
      <c r="A54">
        <v>6640</v>
      </c>
      <c r="B54" t="s">
        <v>75</v>
      </c>
    </row>
    <row r="55" spans="1:2" x14ac:dyDescent="0.25">
      <c r="A55">
        <v>6680</v>
      </c>
      <c r="B55" t="s">
        <v>76</v>
      </c>
    </row>
    <row r="56" spans="1:2" x14ac:dyDescent="0.25">
      <c r="A56">
        <v>6695</v>
      </c>
      <c r="B56" t="s">
        <v>77</v>
      </c>
    </row>
    <row r="57" spans="1:2" x14ac:dyDescent="0.25">
      <c r="A57">
        <v>6700</v>
      </c>
      <c r="B57" t="s">
        <v>78</v>
      </c>
    </row>
    <row r="58" spans="1:2" x14ac:dyDescent="0.25">
      <c r="A58">
        <v>6725</v>
      </c>
      <c r="B58" t="s">
        <v>79</v>
      </c>
    </row>
    <row r="59" spans="1:2" x14ac:dyDescent="0.25">
      <c r="A59">
        <v>6735</v>
      </c>
      <c r="B59" t="s">
        <v>80</v>
      </c>
    </row>
    <row r="60" spans="1:2" x14ac:dyDescent="0.25">
      <c r="A60">
        <v>6740</v>
      </c>
      <c r="B60" t="s">
        <v>81</v>
      </c>
    </row>
    <row r="61" spans="1:2" x14ac:dyDescent="0.25">
      <c r="A61">
        <v>6775</v>
      </c>
      <c r="B61" t="s">
        <v>82</v>
      </c>
    </row>
    <row r="62" spans="1:2" x14ac:dyDescent="0.25">
      <c r="A62">
        <v>7000</v>
      </c>
      <c r="B62" t="s">
        <v>84</v>
      </c>
    </row>
    <row r="63" spans="1:2" x14ac:dyDescent="0.25">
      <c r="A63">
        <v>7005</v>
      </c>
      <c r="B63" t="s">
        <v>85</v>
      </c>
    </row>
    <row r="64" spans="1:2" x14ac:dyDescent="0.25">
      <c r="A64">
        <v>7020</v>
      </c>
      <c r="B64" t="s">
        <v>86</v>
      </c>
    </row>
    <row r="65" spans="1:2" x14ac:dyDescent="0.25">
      <c r="A65">
        <v>7025</v>
      </c>
      <c r="B65" t="s">
        <v>87</v>
      </c>
    </row>
    <row r="66" spans="1:2" x14ac:dyDescent="0.25">
      <c r="A66">
        <v>7040</v>
      </c>
      <c r="B66" t="s">
        <v>88</v>
      </c>
    </row>
    <row r="67" spans="1:2" x14ac:dyDescent="0.25">
      <c r="A67">
        <v>7095</v>
      </c>
      <c r="B67" t="s">
        <v>89</v>
      </c>
    </row>
    <row r="68" spans="1:2" x14ac:dyDescent="0.25">
      <c r="A68">
        <v>9000</v>
      </c>
      <c r="B68" t="s">
        <v>104</v>
      </c>
    </row>
    <row r="69" spans="1:2" x14ac:dyDescent="0.25">
      <c r="A69">
        <v>9015</v>
      </c>
      <c r="B69" t="s">
        <v>106</v>
      </c>
    </row>
    <row r="70" spans="1:2" x14ac:dyDescent="0.25">
      <c r="A70">
        <v>9105</v>
      </c>
      <c r="B70" t="s">
        <v>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Associa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Associa Colorado</dc:creator>
  <cp:lastModifiedBy>Jonathan Turner</cp:lastModifiedBy>
  <dcterms:created xsi:type="dcterms:W3CDTF">2018-09-12T21:31:57Z</dcterms:created>
  <dcterms:modified xsi:type="dcterms:W3CDTF">2018-09-19T22:07:07Z</dcterms:modified>
</cp:coreProperties>
</file>